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555" windowWidth="29040" windowHeight="11355" tabRatio="867" firstSheet="48" activeTab="55"/>
  </bookViews>
  <sheets>
    <sheet name="1.КРО, нач, н-у, н-у, МН" sheetId="69" r:id="rId1"/>
    <sheet name="2.КРО, нач, н-у, н-у, ОДА" sheetId="75" state="hidden" r:id="rId2"/>
    <sheet name="3.КРО, нач, н-у, н-у, ПР" sheetId="67" state="hidden" r:id="rId3"/>
    <sheet name="4.КРО, нач, н-у, н-у, ТНР" sheetId="77" state="hidden" r:id="rId4"/>
    <sheet name="5.нач, адапт, ОВЗ, н-у" sheetId="51" r:id="rId5"/>
    <sheet name="6.нач, адапт, ОВЗ, н-д" sheetId="82" state="hidden" r:id="rId6"/>
    <sheet name="7.нач, адапт, инв, н-у" sheetId="83" state="hidden" r:id="rId7"/>
    <sheet name="8.нач, адапт, инв, н-д" sheetId="84" r:id="rId8"/>
    <sheet name="9.нач, угл, н-у, н-у" sheetId="85" state="hidden" r:id="rId9"/>
    <sheet name="10.нач, угл, инв, н-у" sheetId="86" state="hidden" r:id="rId10"/>
    <sheet name="11.нач, н-у, инв, н-д" sheetId="64" state="hidden" r:id="rId11"/>
    <sheet name="12.нач, н-у, инв, н-у" sheetId="87" r:id="rId12"/>
    <sheet name="13.нач, н-у, н-у, н-у" sheetId="63" r:id="rId13"/>
    <sheet name="14.нач, н-у, н-у, мед" sheetId="88" state="hidden" r:id="rId14"/>
    <sheet name="15.нач, н-у, н-у, н-д" sheetId="65" r:id="rId15"/>
    <sheet name="СВОД_НАЧ" sheetId="110" r:id="rId16"/>
    <sheet name="16.осн, адапт, ОВЗ, н-у" sheetId="62" r:id="rId17"/>
    <sheet name="17.осн, адапт, ОВЗ, н-д" sheetId="89" state="hidden" r:id="rId18"/>
    <sheet name="18.осн, адапт, инв, н-д" sheetId="90" state="hidden" r:id="rId19"/>
    <sheet name="19.осн, адапт, инв, н-у" sheetId="91" r:id="rId20"/>
    <sheet name="20.осн, угл, н-у, н-у " sheetId="68" state="hidden" r:id="rId21"/>
    <sheet name="21.осн, угл, инв, н-у" sheetId="92" state="hidden" r:id="rId22"/>
    <sheet name="22.осн, н-у, инв, н-д" sheetId="12" r:id="rId23"/>
    <sheet name="23.осн, н-у, инв, н-у" sheetId="93" r:id="rId24"/>
    <sheet name="24.осн, н-у, н-у, н-у " sheetId="13" r:id="rId25"/>
    <sheet name="25.осн, н-у, н-у, мед" sheetId="94" state="hidden" r:id="rId26"/>
    <sheet name="26.осн, н-у, н-у, н-д" sheetId="14" state="hidden" r:id="rId27"/>
    <sheet name="СВОД_ОСН" sheetId="111" r:id="rId28"/>
    <sheet name="27.сред, адап, ОВЗ, н-у" sheetId="70" state="hidden" r:id="rId29"/>
    <sheet name="28.сред, адап, ОВЗ, н-д" sheetId="95" r:id="rId30"/>
    <sheet name="29.сред, адап, инв, н-у" sheetId="96" r:id="rId31"/>
    <sheet name="30.сред, адап, инв, н-д" sheetId="97" state="hidden" r:id="rId32"/>
    <sheet name="31.сред, угл, н-у, н-у" sheetId="71" state="hidden" r:id="rId33"/>
    <sheet name="32.сред, угл, инв, н-у" sheetId="98" state="hidden" r:id="rId34"/>
    <sheet name="33.сред, н-у, инв, н-у" sheetId="99" r:id="rId35"/>
    <sheet name="34.сред, н-у, инв, н-д" sheetId="66" state="hidden" r:id="rId36"/>
    <sheet name="35.сред, н-у,н-у,н-у" sheetId="59" r:id="rId37"/>
    <sheet name="36.сред, н-у, н-у, мед" sheetId="74" state="hidden" r:id="rId38"/>
    <sheet name="37.сред, н-у, н-у, н-д" sheetId="100" state="hidden" r:id="rId39"/>
    <sheet name="38.сред, н-у,н-у,ЗАОЧ" sheetId="101" state="hidden" r:id="rId40"/>
    <sheet name="СВОД_СРЕД" sheetId="109" r:id="rId41"/>
    <sheet name="39.доп, тех " sheetId="72" r:id="rId42"/>
    <sheet name="40.доп, естест" sheetId="30" r:id="rId43"/>
    <sheet name="41.доп физкульт." sheetId="50" r:id="rId44"/>
    <sheet name="42.доп, худож" sheetId="54" r:id="rId45"/>
    <sheet name="43.доп, турист" sheetId="73" r:id="rId46"/>
    <sheet name="44.доп соц-гуманит" sheetId="55" r:id="rId47"/>
    <sheet name="45.доп, н-у, НЕТ" sheetId="56" r:id="rId48"/>
    <sheet name="46.Предост.пит.НОО" sheetId="78" r:id="rId49"/>
    <sheet name="47.Предост.пит.ООО" sheetId="102" r:id="rId50"/>
    <sheet name="48.Предост.пит.СОО" sheetId="103" r:id="rId51"/>
    <sheet name="49.Содерж.детей (ОВЗ)" sheetId="79" r:id="rId52"/>
    <sheet name="50.Содерж.детей (н-у)" sheetId="106" r:id="rId53"/>
    <sheet name="51.Организ.отдыха (СШ)" sheetId="105" r:id="rId54"/>
    <sheet name="52.Организ.отдыха (ЛОЛ)" sheetId="107" r:id="rId55"/>
    <sheet name="Оценка" sheetId="76" r:id="rId56"/>
    <sheet name="Отчет" sheetId="42" r:id="rId57"/>
    <sheet name="Сверка для ГУО" sheetId="48" r:id="rId58"/>
    <sheet name="Лист1" sheetId="108" r:id="rId59"/>
  </sheets>
  <externalReferences>
    <externalReference r:id="rId60"/>
    <externalReference r:id="rId61"/>
  </externalReferences>
  <definedNames>
    <definedName name="__xlnm_Print_Area" localSheetId="53">'51.Организ.отдыха (СШ)'!$A$1:$J$33</definedName>
    <definedName name="__xlnm_Print_Area" localSheetId="54">'52.Организ.отдыха (ЛОЛ)'!$A$1:$J$23</definedName>
    <definedName name="__xlnm_Print_Area_0" localSheetId="53">'51.Организ.отдыха (СШ)'!$A$1:$J$33</definedName>
    <definedName name="__xlnm_Print_Area_0" localSheetId="54">'52.Организ.отдыха (ЛОЛ)'!$A$1:$J$23</definedName>
    <definedName name="__xlnm_Print_Area_0_0" localSheetId="53">'51.Организ.отдыха (СШ)'!$A$1:$J$33</definedName>
    <definedName name="__xlnm_Print_Area_0_0" localSheetId="54">'52.Организ.отдыха (ЛОЛ)'!$A$1:$J$23</definedName>
    <definedName name="_xlnm._FilterDatabase" localSheetId="55" hidden="1">Оценка!$A$3:$X$402</definedName>
    <definedName name="Z_1BB813CE_290D_498C_8CE9_B55716F2EA46_.wvu.FilterData" localSheetId="55" hidden="1">Оценка!$A$4:$Q$567</definedName>
    <definedName name="Z_1BB813CE_290D_498C_8CE9_B55716F2EA46_.wvu.PrintArea" localSheetId="55" hidden="1">Оценка!$A$1:$N$412</definedName>
    <definedName name="Z_3A2A9E58_12B4_4136_97EA_16177AB3CF28_.wvu.FilterData" localSheetId="55" hidden="1">Оценка!$A$4:$Q$567</definedName>
    <definedName name="Z_3A2A9E58_12B4_4136_97EA_16177AB3CF28_.wvu.PrintArea" localSheetId="55" hidden="1">Оценка!$A$1:$N$412</definedName>
    <definedName name="_xlnm.Print_Area" localSheetId="0">'1.КРО, нач, н-у, н-у, МН'!$A$1:$K$52</definedName>
    <definedName name="_xlnm.Print_Area" localSheetId="9">'10.нач, угл, инв, н-у'!$A$1:$K$50</definedName>
    <definedName name="_xlnm.Print_Area" localSheetId="10">'11.нач, н-у, инв, н-д'!$A$1:$K$50</definedName>
    <definedName name="_xlnm.Print_Area" localSheetId="11">'12.нач, н-у, инв, н-у'!$A$1:$K$50</definedName>
    <definedName name="_xlnm.Print_Area" localSheetId="12">'13.нач, н-у, н-у, н-у'!$A$1:$K$50</definedName>
    <definedName name="_xlnm.Print_Area" localSheetId="13">'14.нач, н-у, н-у, мед'!$A$1:$K$50</definedName>
    <definedName name="_xlnm.Print_Area" localSheetId="14">'15.нач, н-у, н-у, н-д'!$A$1:$K$50</definedName>
    <definedName name="_xlnm.Print_Area" localSheetId="16">'16.осн, адапт, ОВЗ, н-у'!$A$1:$K$50</definedName>
    <definedName name="_xlnm.Print_Area" localSheetId="17">'17.осн, адапт, ОВЗ, н-д'!$A$1:$K$50</definedName>
    <definedName name="_xlnm.Print_Area" localSheetId="18">'18.осн, адапт, инв, н-д'!$A$1:$K$50</definedName>
    <definedName name="_xlnm.Print_Area" localSheetId="19">'19.осн, адапт, инв, н-у'!$A$1:$K$50</definedName>
    <definedName name="_xlnm.Print_Area" localSheetId="1">'2.КРО, нач, н-у, н-у, ОДА'!$A$1:$K$50</definedName>
    <definedName name="_xlnm.Print_Area" localSheetId="20">'20.осн, угл, н-у, н-у '!$A$1:$K$50</definedName>
    <definedName name="_xlnm.Print_Area" localSheetId="21">'21.осн, угл, инв, н-у'!$A$1:$K$50</definedName>
    <definedName name="_xlnm.Print_Area" localSheetId="22">'22.осн, н-у, инв, н-д'!$A$1:$K$51</definedName>
    <definedName name="_xlnm.Print_Area" localSheetId="23">'23.осн, н-у, инв, н-у'!$A$1:$K$50</definedName>
    <definedName name="_xlnm.Print_Area" localSheetId="24">'24.осн, н-у, н-у, н-у '!$A$1:$K$50</definedName>
    <definedName name="_xlnm.Print_Area" localSheetId="25">'25.осн, н-у, н-у, мед'!$A$1:$K$51</definedName>
    <definedName name="_xlnm.Print_Area" localSheetId="26">'26.осн, н-у, н-у, н-д'!$A$1:$K$50</definedName>
    <definedName name="_xlnm.Print_Area" localSheetId="28">'27.сред, адап, ОВЗ, н-у'!$A$1:$K$50</definedName>
    <definedName name="_xlnm.Print_Area" localSheetId="29">'28.сред, адап, ОВЗ, н-д'!$A$1:$K$50</definedName>
    <definedName name="_xlnm.Print_Area" localSheetId="30">'29.сред, адап, инв, н-у'!$A$1:$K$50</definedName>
    <definedName name="_xlnm.Print_Area" localSheetId="2">'3.КРО, нач, н-у, н-у, ПР'!$A$1:$K$50</definedName>
    <definedName name="_xlnm.Print_Area" localSheetId="31">'30.сред, адап, инв, н-д'!$A$1:$K$50</definedName>
    <definedName name="_xlnm.Print_Area" localSheetId="32">'31.сред, угл, н-у, н-у'!$A$1:$K$50</definedName>
    <definedName name="_xlnm.Print_Area" localSheetId="33">'32.сред, угл, инв, н-у'!$A$1:$K$50</definedName>
    <definedName name="_xlnm.Print_Area" localSheetId="34">'33.сред, н-у, инв, н-у'!$A$1:$K$50</definedName>
    <definedName name="_xlnm.Print_Area" localSheetId="35">'34.сред, н-у, инв, н-д'!$A$1:$K$50</definedName>
    <definedName name="_xlnm.Print_Area" localSheetId="36">'35.сред, н-у,н-у,н-у'!$A$1:$K$50</definedName>
    <definedName name="_xlnm.Print_Area" localSheetId="37">'36.сред, н-у, н-у, мед'!$A$1:$K$50</definedName>
    <definedName name="_xlnm.Print_Area" localSheetId="38">'37.сред, н-у, н-у, н-д'!$A$1:$K$50</definedName>
    <definedName name="_xlnm.Print_Area" localSheetId="39">'38.сред, н-у,н-у,ЗАОЧ'!$A$1:$K$50</definedName>
    <definedName name="_xlnm.Print_Area" localSheetId="41">'39.доп, тех '!$A$1:$M$58</definedName>
    <definedName name="_xlnm.Print_Area" localSheetId="3">'4.КРО, нач, н-у, н-у, ТНР'!$A$1:$K$50</definedName>
    <definedName name="_xlnm.Print_Area" localSheetId="42">'40.доп, естест'!$A$1:$M$59</definedName>
    <definedName name="_xlnm.Print_Area" localSheetId="43">'41.доп физкульт.'!$A$1:$K$59</definedName>
    <definedName name="_xlnm.Print_Area" localSheetId="44">'42.доп, худож'!$A$1:$K$59</definedName>
    <definedName name="_xlnm.Print_Area" localSheetId="45">'43.доп, турист'!$A$1:$M$59</definedName>
    <definedName name="_xlnm.Print_Area" localSheetId="46">'44.доп соц-гуманит'!$A$1:$K$59</definedName>
    <definedName name="_xlnm.Print_Area" localSheetId="47">'45.доп, н-у, НЕТ'!$A$1:$M$59</definedName>
    <definedName name="_xlnm.Print_Area" localSheetId="48">'46.Предост.пит.НОО'!$A$1:$J$47</definedName>
    <definedName name="_xlnm.Print_Area" localSheetId="49">'47.Предост.пит.ООО'!$A$1:$J$47</definedName>
    <definedName name="_xlnm.Print_Area" localSheetId="50">'48.Предост.пит.СОО'!$A$1:$J$47</definedName>
    <definedName name="_xlnm.Print_Area" localSheetId="51">'49.Содерж.детей (ОВЗ)'!$A$1:$J$45</definedName>
    <definedName name="_xlnm.Print_Area" localSheetId="4">'5.нач, адапт, ОВЗ, н-у'!$A$1:$K$50</definedName>
    <definedName name="_xlnm.Print_Area" localSheetId="52">'50.Содерж.детей (н-у)'!$A$1:$J$45</definedName>
    <definedName name="_xlnm.Print_Area" localSheetId="53">'51.Организ.отдыха (СШ)'!$A$1:$K$34</definedName>
    <definedName name="_xlnm.Print_Area" localSheetId="54">'52.Организ.отдыха (ЛОЛ)'!$A$1:$K$39</definedName>
    <definedName name="_xlnm.Print_Area" localSheetId="5">'6.нач, адапт, ОВЗ, н-д'!$A$1:$K$50</definedName>
    <definedName name="_xlnm.Print_Area" localSheetId="6">'7.нач, адапт, инв, н-у'!$A$1:$K$50</definedName>
    <definedName name="_xlnm.Print_Area" localSheetId="7">'8.нач, адапт, инв, н-д'!$A$1:$K$50</definedName>
    <definedName name="_xlnm.Print_Area" localSheetId="8">'9.нач, угл, н-у, н-у'!$A$1:$K$50</definedName>
    <definedName name="_xlnm.Print_Area" localSheetId="56">Отчет!$A$1:$R$413</definedName>
    <definedName name="_xlnm.Print_Area" localSheetId="55">Оценка!$A$1:$N$412</definedName>
    <definedName name="_xlnm.Print_Area" localSheetId="57">'Сверка для ГУО'!$A$1:$Q$95</definedName>
    <definedName name="_xlnm.Print_Area" localSheetId="15">СВОД_НАЧ!$A$1:$K$50</definedName>
    <definedName name="_xlnm.Print_Area" localSheetId="27">СВОД_ОСН!$A$1:$K$50</definedName>
    <definedName name="_xlnm.Print_Area" localSheetId="40">СВОД_СРЕД!$A$1:$K$50</definedName>
    <definedName name="сш3" localSheetId="53">'51.Организ.отдыха (СШ)'!$A$1:$J$33</definedName>
    <definedName name="сш3" localSheetId="54">'52.Организ.отдыха (ЛОЛ)'!$A$1:$J$23</definedName>
  </definedNames>
  <calcPr calcId="125725"/>
</workbook>
</file>

<file path=xl/calcChain.xml><?xml version="1.0" encoding="utf-8"?>
<calcChain xmlns="http://schemas.openxmlformats.org/spreadsheetml/2006/main">
  <c r="K62" i="48"/>
  <c r="L57"/>
  <c r="V93" l="1"/>
  <c r="K93"/>
  <c r="J93"/>
  <c r="V92"/>
  <c r="U92"/>
  <c r="W92" s="1"/>
  <c r="S92"/>
  <c r="T92" s="1"/>
  <c r="R92"/>
  <c r="K84"/>
  <c r="J84"/>
  <c r="K83"/>
  <c r="J83"/>
  <c r="V82"/>
  <c r="U82"/>
  <c r="K82"/>
  <c r="J82"/>
  <c r="K80" s="1"/>
  <c r="V81"/>
  <c r="W81" s="1"/>
  <c r="U81"/>
  <c r="K81"/>
  <c r="J81"/>
  <c r="K79"/>
  <c r="J79"/>
  <c r="K78"/>
  <c r="K77" s="1"/>
  <c r="K75" s="1"/>
  <c r="J78"/>
  <c r="J77"/>
  <c r="J75" s="1"/>
  <c r="K76"/>
  <c r="J76"/>
  <c r="K74"/>
  <c r="J74"/>
  <c r="K73"/>
  <c r="K72" s="1"/>
  <c r="K70" s="1"/>
  <c r="J73"/>
  <c r="J72"/>
  <c r="K71"/>
  <c r="J71"/>
  <c r="V70"/>
  <c r="W70" s="1"/>
  <c r="U70"/>
  <c r="J70"/>
  <c r="J62"/>
  <c r="K61"/>
  <c r="J61"/>
  <c r="J60" s="1"/>
  <c r="S60"/>
  <c r="T60" s="1"/>
  <c r="R60"/>
  <c r="K59"/>
  <c r="K58"/>
  <c r="K57" s="1"/>
  <c r="S57"/>
  <c r="T57" s="1"/>
  <c r="R57"/>
  <c r="K56"/>
  <c r="J56"/>
  <c r="K55"/>
  <c r="K54" s="1"/>
  <c r="J55"/>
  <c r="J54" s="1"/>
  <c r="S54"/>
  <c r="T54" s="1"/>
  <c r="R54"/>
  <c r="K46"/>
  <c r="K44" s="1"/>
  <c r="L44" s="1"/>
  <c r="J46"/>
  <c r="J44" s="1"/>
  <c r="K45"/>
  <c r="J45"/>
  <c r="S44"/>
  <c r="T44" s="1"/>
  <c r="R44"/>
  <c r="K43"/>
  <c r="J43"/>
  <c r="K42"/>
  <c r="J42"/>
  <c r="S41"/>
  <c r="T41" s="1"/>
  <c r="R41"/>
  <c r="K40"/>
  <c r="J40"/>
  <c r="K39"/>
  <c r="J39"/>
  <c r="S38"/>
  <c r="T38" s="1"/>
  <c r="R38"/>
  <c r="K38"/>
  <c r="L38" s="1"/>
  <c r="J38"/>
  <c r="K30"/>
  <c r="U30" s="1"/>
  <c r="J30"/>
  <c r="K29"/>
  <c r="J29"/>
  <c r="J28" s="1"/>
  <c r="S28"/>
  <c r="T28" s="1"/>
  <c r="R28"/>
  <c r="K27"/>
  <c r="K26"/>
  <c r="S25"/>
  <c r="T25" s="1"/>
  <c r="R25"/>
  <c r="L25"/>
  <c r="K25"/>
  <c r="K24"/>
  <c r="J24"/>
  <c r="K23"/>
  <c r="K22" s="1"/>
  <c r="J23"/>
  <c r="S22"/>
  <c r="T22" s="1"/>
  <c r="R22"/>
  <c r="J22"/>
  <c r="U13"/>
  <c r="Q12"/>
  <c r="O12"/>
  <c r="N12"/>
  <c r="M12"/>
  <c r="K12"/>
  <c r="J12"/>
  <c r="I12"/>
  <c r="G12"/>
  <c r="F12"/>
  <c r="H12" s="1"/>
  <c r="E12"/>
  <c r="C12"/>
  <c r="B12"/>
  <c r="U11"/>
  <c r="Q11"/>
  <c r="O11"/>
  <c r="N11"/>
  <c r="M11"/>
  <c r="K11"/>
  <c r="J11"/>
  <c r="I11"/>
  <c r="G11"/>
  <c r="F11"/>
  <c r="H11" s="1"/>
  <c r="E11"/>
  <c r="C11"/>
  <c r="B11"/>
  <c r="Q10"/>
  <c r="O10"/>
  <c r="N10"/>
  <c r="M10"/>
  <c r="K10"/>
  <c r="J10"/>
  <c r="I10"/>
  <c r="G10"/>
  <c r="F10"/>
  <c r="H10" s="1"/>
  <c r="E10"/>
  <c r="C10"/>
  <c r="B10"/>
  <c r="U9"/>
  <c r="Q9"/>
  <c r="O9"/>
  <c r="N9"/>
  <c r="M9"/>
  <c r="K9"/>
  <c r="J9"/>
  <c r="I9"/>
  <c r="G9"/>
  <c r="F9"/>
  <c r="E9"/>
  <c r="C9"/>
  <c r="B9"/>
  <c r="D9" s="1"/>
  <c r="Q8"/>
  <c r="O8"/>
  <c r="N8"/>
  <c r="M8"/>
  <c r="K8"/>
  <c r="J8"/>
  <c r="L8" s="1"/>
  <c r="I8"/>
  <c r="G8"/>
  <c r="F8"/>
  <c r="E8"/>
  <c r="C8"/>
  <c r="B8"/>
  <c r="U7" s="1"/>
  <c r="Q7"/>
  <c r="O7"/>
  <c r="N7"/>
  <c r="M7"/>
  <c r="K7"/>
  <c r="J7"/>
  <c r="I7"/>
  <c r="G7"/>
  <c r="F7"/>
  <c r="H7" s="1"/>
  <c r="E7"/>
  <c r="C7"/>
  <c r="B7"/>
  <c r="Q6"/>
  <c r="O6"/>
  <c r="N6"/>
  <c r="P6" s="1"/>
  <c r="M6"/>
  <c r="K6"/>
  <c r="J6"/>
  <c r="L6" s="1"/>
  <c r="I6"/>
  <c r="G6"/>
  <c r="F6"/>
  <c r="H6" s="1"/>
  <c r="E6"/>
  <c r="C6"/>
  <c r="B6"/>
  <c r="U5"/>
  <c r="Q5"/>
  <c r="O5"/>
  <c r="N5"/>
  <c r="M5"/>
  <c r="K5"/>
  <c r="J5"/>
  <c r="L5" s="1"/>
  <c r="I5"/>
  <c r="G5"/>
  <c r="F5"/>
  <c r="H5" s="1"/>
  <c r="E5"/>
  <c r="C5"/>
  <c r="B5"/>
  <c r="Q4"/>
  <c r="Q13" s="1"/>
  <c r="O4"/>
  <c r="O13" s="1"/>
  <c r="N4"/>
  <c r="N13" s="1"/>
  <c r="M4"/>
  <c r="M13" s="1"/>
  <c r="K4"/>
  <c r="K13" s="1"/>
  <c r="J4"/>
  <c r="J13" s="1"/>
  <c r="I4"/>
  <c r="I13" s="1"/>
  <c r="G4"/>
  <c r="G13" s="1"/>
  <c r="F4"/>
  <c r="F13" s="1"/>
  <c r="E4"/>
  <c r="E13" s="1"/>
  <c r="C4"/>
  <c r="C13" s="1"/>
  <c r="B4"/>
  <c r="B13" s="1"/>
  <c r="U3"/>
  <c r="P5" l="1"/>
  <c r="D6"/>
  <c r="D7"/>
  <c r="H8"/>
  <c r="H9"/>
  <c r="L10"/>
  <c r="L11"/>
  <c r="P12"/>
  <c r="L22"/>
  <c r="J41"/>
  <c r="U12"/>
  <c r="D5"/>
  <c r="L9"/>
  <c r="P10"/>
  <c r="P11"/>
  <c r="D12"/>
  <c r="L54"/>
  <c r="L70"/>
  <c r="L7"/>
  <c r="P8"/>
  <c r="P9"/>
  <c r="D10"/>
  <c r="D11"/>
  <c r="P7"/>
  <c r="D8"/>
  <c r="L12"/>
  <c r="K41"/>
  <c r="J80"/>
  <c r="L80" s="1"/>
  <c r="K28"/>
  <c r="L28" s="1"/>
  <c r="U29"/>
  <c r="K60"/>
  <c r="L60" s="1"/>
  <c r="K94"/>
  <c r="K92" s="1"/>
  <c r="J94"/>
  <c r="J92" s="1"/>
  <c r="L75"/>
  <c r="D4"/>
  <c r="H4"/>
  <c r="H13" s="1"/>
  <c r="L4"/>
  <c r="L13" s="1"/>
  <c r="P4"/>
  <c r="P13" s="1"/>
  <c r="U6"/>
  <c r="U10"/>
  <c r="U4"/>
  <c r="U8"/>
  <c r="D13" l="1"/>
  <c r="L41"/>
  <c r="L92"/>
  <c r="J59" l="1"/>
  <c r="G47" i="72" l="1"/>
  <c r="F34" i="13" l="1"/>
  <c r="H53" i="55" l="1"/>
  <c r="H53" i="54"/>
  <c r="H53" i="50"/>
  <c r="H53" i="30"/>
  <c r="F41" i="99" l="1"/>
  <c r="F41" i="93"/>
  <c r="F41" i="12"/>
  <c r="E41"/>
  <c r="F41" i="65"/>
  <c r="E41"/>
  <c r="F41" i="62"/>
  <c r="F34" i="63"/>
  <c r="F31"/>
  <c r="F28"/>
  <c r="F25"/>
  <c r="F30" i="51"/>
  <c r="E30"/>
  <c r="G47" i="54"/>
  <c r="G47" i="73"/>
  <c r="G47" i="55"/>
  <c r="G47" i="30"/>
  <c r="G47" i="50"/>
  <c r="F41" i="84"/>
  <c r="F41" i="87"/>
  <c r="F41" i="63"/>
  <c r="F41" i="91"/>
  <c r="F41" i="68"/>
  <c r="F41" i="92"/>
  <c r="F41" i="13"/>
  <c r="F41" i="96"/>
  <c r="F41" i="59"/>
  <c r="F41" i="51"/>
  <c r="F37" i="109" l="1"/>
  <c r="F37" i="111"/>
  <c r="F37" i="110"/>
  <c r="F38" i="109"/>
  <c r="F38" i="111"/>
  <c r="F38" i="110"/>
  <c r="H51" i="55"/>
  <c r="H52"/>
  <c r="H51" i="73"/>
  <c r="H52"/>
  <c r="H51" i="54"/>
  <c r="H52"/>
  <c r="H51" i="50"/>
  <c r="H52"/>
  <c r="H51" i="30"/>
  <c r="H52"/>
  <c r="H51" i="72"/>
  <c r="H52"/>
  <c r="F36" i="100"/>
  <c r="F34" s="1"/>
  <c r="F31"/>
  <c r="F25"/>
  <c r="F36" i="59"/>
  <c r="F34" s="1"/>
  <c r="E16" s="1"/>
  <c r="F31"/>
  <c r="F25"/>
  <c r="F36" i="96"/>
  <c r="F34" s="1"/>
  <c r="F31"/>
  <c r="F25"/>
  <c r="F36" i="14"/>
  <c r="F34"/>
  <c r="F31"/>
  <c r="F25"/>
  <c r="F31" i="13"/>
  <c r="F25"/>
  <c r="F36" i="91"/>
  <c r="F34" s="1"/>
  <c r="F31"/>
  <c r="F25"/>
  <c r="F36" i="51" l="1"/>
  <c r="F34" s="1"/>
  <c r="F31"/>
  <c r="F28"/>
  <c r="F25"/>
  <c r="G47" i="56" l="1"/>
  <c r="F41" i="75"/>
  <c r="F41" i="67"/>
  <c r="F41" i="77"/>
  <c r="F41" i="82"/>
  <c r="F41" i="83"/>
  <c r="F41" i="85"/>
  <c r="F41" i="86"/>
  <c r="F41" i="64"/>
  <c r="F41" i="88"/>
  <c r="F41" i="89"/>
  <c r="F41" i="90"/>
  <c r="F30" i="91"/>
  <c r="F28" s="1"/>
  <c r="F30" i="13"/>
  <c r="F28" s="1"/>
  <c r="F41" i="94"/>
  <c r="F41" i="14"/>
  <c r="F30" s="1"/>
  <c r="F28" s="1"/>
  <c r="F41" i="70"/>
  <c r="F41" i="95"/>
  <c r="F30" i="96"/>
  <c r="F28" s="1"/>
  <c r="F41" i="97"/>
  <c r="F41" i="71"/>
  <c r="F41" i="98"/>
  <c r="F41" i="66"/>
  <c r="F28" i="59"/>
  <c r="F41" i="74"/>
  <c r="F41" i="100"/>
  <c r="F30" s="1"/>
  <c r="F28" s="1"/>
  <c r="F41" i="101"/>
  <c r="F41" i="69"/>
  <c r="E41" i="99" l="1"/>
  <c r="E41" i="93"/>
  <c r="E41" i="62"/>
  <c r="I17" i="69" l="1"/>
  <c r="I17" i="75"/>
  <c r="I17" i="67"/>
  <c r="I17" i="77"/>
  <c r="I17" i="82"/>
  <c r="I17" i="83"/>
  <c r="I17" i="85"/>
  <c r="I17" i="86"/>
  <c r="I17" i="64"/>
  <c r="I17" i="88"/>
  <c r="I17" i="62"/>
  <c r="I17" i="89"/>
  <c r="I17" i="68"/>
  <c r="I17" i="92"/>
  <c r="I17" i="12"/>
  <c r="I17" i="93"/>
  <c r="I17" i="94"/>
  <c r="I17" i="95"/>
  <c r="I17" i="97"/>
  <c r="I17" i="71"/>
  <c r="I17" i="98"/>
  <c r="I17" i="99"/>
  <c r="I17" i="66"/>
  <c r="I17" i="74"/>
  <c r="I17" i="101"/>
  <c r="I17" i="70"/>
  <c r="F30" i="75" l="1"/>
  <c r="F30" i="67"/>
  <c r="F30" i="77"/>
  <c r="F30" i="82"/>
  <c r="F30" i="83"/>
  <c r="F30" i="85"/>
  <c r="F30" i="86"/>
  <c r="F30" i="64"/>
  <c r="F30" i="88"/>
  <c r="F30" i="62"/>
  <c r="F30" i="89"/>
  <c r="F30" i="68"/>
  <c r="F30" i="92"/>
  <c r="F30" i="12"/>
  <c r="F30" i="93"/>
  <c r="F30" i="94"/>
  <c r="F30" i="70"/>
  <c r="F30" i="95"/>
  <c r="F30" i="97"/>
  <c r="F30" i="71"/>
  <c r="F30" i="98"/>
  <c r="F30" i="99"/>
  <c r="F30" i="66"/>
  <c r="F30" i="74"/>
  <c r="F30" i="101"/>
  <c r="F30" i="69"/>
  <c r="P35" i="76" l="1"/>
  <c r="Q35"/>
  <c r="P36"/>
  <c r="Q36"/>
  <c r="P37"/>
  <c r="Q37"/>
  <c r="P38"/>
  <c r="Q38"/>
  <c r="P39"/>
  <c r="Q39"/>
  <c r="P50"/>
  <c r="Q50"/>
  <c r="P51"/>
  <c r="Q51"/>
  <c r="P52"/>
  <c r="Q52"/>
  <c r="P53"/>
  <c r="Q53"/>
  <c r="P54"/>
  <c r="Q54"/>
  <c r="P55"/>
  <c r="Q55"/>
  <c r="P56"/>
  <c r="Q56"/>
  <c r="P57"/>
  <c r="Q57"/>
  <c r="P58"/>
  <c r="Q58"/>
  <c r="P59"/>
  <c r="Q59"/>
  <c r="P80"/>
  <c r="Q80"/>
  <c r="P81"/>
  <c r="Q81"/>
  <c r="P82"/>
  <c r="Q82"/>
  <c r="P83"/>
  <c r="Q83"/>
  <c r="P84"/>
  <c r="Q84"/>
  <c r="P110"/>
  <c r="Q110"/>
  <c r="P111"/>
  <c r="Q111"/>
  <c r="P112"/>
  <c r="Q112"/>
  <c r="P113"/>
  <c r="Q113"/>
  <c r="P114"/>
  <c r="Q114"/>
  <c r="P125"/>
  <c r="Q125"/>
  <c r="P126"/>
  <c r="Q126"/>
  <c r="P127"/>
  <c r="Q127"/>
  <c r="P128"/>
  <c r="Q128"/>
  <c r="P129"/>
  <c r="Q129"/>
  <c r="P130"/>
  <c r="Q130"/>
  <c r="P131"/>
  <c r="Q131"/>
  <c r="P132"/>
  <c r="Q132"/>
  <c r="P133"/>
  <c r="Q133"/>
  <c r="P134"/>
  <c r="Q134"/>
  <c r="P145"/>
  <c r="Q145"/>
  <c r="P146"/>
  <c r="Q146"/>
  <c r="P147"/>
  <c r="Q147"/>
  <c r="P148"/>
  <c r="Q148"/>
  <c r="P149"/>
  <c r="Q149"/>
  <c r="P150"/>
  <c r="Q150"/>
  <c r="P151"/>
  <c r="Q151"/>
  <c r="P152"/>
  <c r="Q152"/>
  <c r="P153"/>
  <c r="Q153"/>
  <c r="P154"/>
  <c r="Q154"/>
  <c r="P165"/>
  <c r="Q165"/>
  <c r="P166"/>
  <c r="Q166"/>
  <c r="P167"/>
  <c r="Q167"/>
  <c r="P168"/>
  <c r="Q168"/>
  <c r="P169"/>
  <c r="Q169"/>
  <c r="P175"/>
  <c r="Q175"/>
  <c r="P176"/>
  <c r="Q176"/>
  <c r="P177"/>
  <c r="Q177"/>
  <c r="P178"/>
  <c r="Q178"/>
  <c r="P179"/>
  <c r="Q179"/>
  <c r="P180"/>
  <c r="Q180"/>
  <c r="P181"/>
  <c r="Q181"/>
  <c r="P182"/>
  <c r="Q182"/>
  <c r="P183"/>
  <c r="Q183"/>
  <c r="P184"/>
  <c r="Q184"/>
  <c r="P205"/>
  <c r="Q205"/>
  <c r="P206"/>
  <c r="Q206"/>
  <c r="P207"/>
  <c r="Q207"/>
  <c r="P208"/>
  <c r="Q208"/>
  <c r="P209"/>
  <c r="Q209"/>
  <c r="P220"/>
  <c r="Q220"/>
  <c r="P221"/>
  <c r="Q221"/>
  <c r="P222"/>
  <c r="Q222"/>
  <c r="P223"/>
  <c r="Q223"/>
  <c r="P224"/>
  <c r="Q224"/>
  <c r="P225"/>
  <c r="Q225"/>
  <c r="P226"/>
  <c r="Q226"/>
  <c r="P227"/>
  <c r="Q227"/>
  <c r="P228"/>
  <c r="Q228"/>
  <c r="P229"/>
  <c r="Q229"/>
  <c r="P240"/>
  <c r="Q240"/>
  <c r="P241"/>
  <c r="Q241"/>
  <c r="P242"/>
  <c r="Q242"/>
  <c r="P243"/>
  <c r="Q243"/>
  <c r="P244"/>
  <c r="Q244"/>
  <c r="P255"/>
  <c r="Q255"/>
  <c r="P256"/>
  <c r="Q256"/>
  <c r="P257"/>
  <c r="Q257"/>
  <c r="P258"/>
  <c r="Q258"/>
  <c r="P259"/>
  <c r="Q259"/>
  <c r="P265"/>
  <c r="Q265"/>
  <c r="P266"/>
  <c r="Q266"/>
  <c r="P267"/>
  <c r="Q267"/>
  <c r="P268"/>
  <c r="Q268"/>
  <c r="P269"/>
  <c r="Q269"/>
  <c r="P285"/>
  <c r="Q285"/>
  <c r="P286"/>
  <c r="Q286"/>
  <c r="P287"/>
  <c r="Q287"/>
  <c r="P288"/>
  <c r="Q288"/>
  <c r="P289"/>
  <c r="Q289"/>
  <c r="P290"/>
  <c r="Q290"/>
  <c r="P291"/>
  <c r="Q291"/>
  <c r="P292"/>
  <c r="Q292"/>
  <c r="P293"/>
  <c r="Q293"/>
  <c r="P294"/>
  <c r="Q294"/>
  <c r="P295"/>
  <c r="Q295"/>
  <c r="P296"/>
  <c r="Q296"/>
  <c r="P297"/>
  <c r="Q297"/>
  <c r="P298"/>
  <c r="Q298"/>
  <c r="P299"/>
  <c r="Q299"/>
  <c r="P300"/>
  <c r="Q300"/>
  <c r="P301"/>
  <c r="Q301"/>
  <c r="P302"/>
  <c r="Q302"/>
  <c r="P303"/>
  <c r="Q303"/>
  <c r="P304"/>
  <c r="Q304"/>
  <c r="P305"/>
  <c r="Q305"/>
  <c r="P306"/>
  <c r="Q306"/>
  <c r="P307"/>
  <c r="Q307"/>
  <c r="P308"/>
  <c r="Q308"/>
  <c r="P309"/>
  <c r="Q309"/>
  <c r="P310"/>
  <c r="Q310"/>
  <c r="P311"/>
  <c r="Q311"/>
  <c r="P312"/>
  <c r="Q312"/>
  <c r="P313"/>
  <c r="Q313"/>
  <c r="P314"/>
  <c r="Q314"/>
  <c r="P315"/>
  <c r="Q315"/>
  <c r="P316"/>
  <c r="Q316"/>
  <c r="P317"/>
  <c r="Q317"/>
  <c r="P318"/>
  <c r="Q318"/>
  <c r="P319"/>
  <c r="Q319"/>
  <c r="P320"/>
  <c r="Q320"/>
  <c r="P321"/>
  <c r="Q321"/>
  <c r="P322"/>
  <c r="Q322"/>
  <c r="P323"/>
  <c r="Q323"/>
  <c r="P324"/>
  <c r="Q324"/>
  <c r="P325"/>
  <c r="Q325"/>
  <c r="P326"/>
  <c r="Q326"/>
  <c r="P327"/>
  <c r="Q327"/>
  <c r="P328"/>
  <c r="Q328"/>
  <c r="P329"/>
  <c r="Q329"/>
  <c r="P330"/>
  <c r="Q330"/>
  <c r="P331"/>
  <c r="Q331"/>
  <c r="P332"/>
  <c r="Q332"/>
  <c r="P333"/>
  <c r="Q333"/>
  <c r="P334"/>
  <c r="Q334"/>
  <c r="P335"/>
  <c r="Q335"/>
  <c r="P336"/>
  <c r="Q336"/>
  <c r="P337"/>
  <c r="Q337"/>
  <c r="P338"/>
  <c r="Q338"/>
  <c r="P339"/>
  <c r="Q339"/>
  <c r="P340"/>
  <c r="Q340"/>
  <c r="P341"/>
  <c r="Q341"/>
  <c r="P342"/>
  <c r="Q342"/>
  <c r="P343"/>
  <c r="Q343"/>
  <c r="P344"/>
  <c r="Q344"/>
  <c r="P345"/>
  <c r="Q345"/>
  <c r="P346"/>
  <c r="Q346"/>
  <c r="P347"/>
  <c r="Q347"/>
  <c r="P348"/>
  <c r="Q348"/>
  <c r="P349"/>
  <c r="Q349"/>
  <c r="P350"/>
  <c r="Q350"/>
  <c r="P351"/>
  <c r="Q351"/>
  <c r="P352"/>
  <c r="Q352"/>
  <c r="P353"/>
  <c r="Q353"/>
  <c r="P354"/>
  <c r="Q354"/>
  <c r="A367" i="42"/>
  <c r="A365"/>
  <c r="G25" i="105"/>
  <c r="E24" i="106" l="1"/>
  <c r="E25" s="1"/>
  <c r="E24" i="79"/>
  <c r="E25" s="1"/>
  <c r="E34" i="78"/>
  <c r="E32"/>
  <c r="E31"/>
  <c r="E29"/>
  <c r="E27"/>
  <c r="E33"/>
  <c r="E30"/>
  <c r="E28"/>
  <c r="E26"/>
  <c r="F25" i="50" l="1"/>
  <c r="F25" i="54"/>
  <c r="F25" i="73"/>
  <c r="F25" i="55"/>
  <c r="F25" i="56"/>
  <c r="F25" i="30"/>
  <c r="F44" i="109"/>
  <c r="F43"/>
  <c r="F42"/>
  <c r="F35"/>
  <c r="F33"/>
  <c r="F32"/>
  <c r="F29"/>
  <c r="F27"/>
  <c r="F26"/>
  <c r="F43" i="111"/>
  <c r="F44"/>
  <c r="F42"/>
  <c r="F41" s="1"/>
  <c r="F35"/>
  <c r="F33"/>
  <c r="F32"/>
  <c r="F29"/>
  <c r="F27"/>
  <c r="F26"/>
  <c r="F43" i="110"/>
  <c r="F44"/>
  <c r="F42"/>
  <c r="F41" s="1"/>
  <c r="F35"/>
  <c r="F33"/>
  <c r="F32"/>
  <c r="F29"/>
  <c r="F27"/>
  <c r="F26"/>
  <c r="E36" i="101"/>
  <c r="E34" s="1"/>
  <c r="E31"/>
  <c r="E25" i="100"/>
  <c r="E36" i="74"/>
  <c r="E34" s="1"/>
  <c r="E31"/>
  <c r="E25" i="59"/>
  <c r="E31" i="99"/>
  <c r="E41" i="98"/>
  <c r="H17" s="1"/>
  <c r="E25"/>
  <c r="E36" i="96"/>
  <c r="E34" s="1"/>
  <c r="E41" i="95"/>
  <c r="H17" s="1"/>
  <c r="E50" i="109"/>
  <c r="E49"/>
  <c r="E48"/>
  <c r="E47"/>
  <c r="E46"/>
  <c r="E45"/>
  <c r="E44"/>
  <c r="E43"/>
  <c r="E42"/>
  <c r="E37"/>
  <c r="E33"/>
  <c r="E29"/>
  <c r="E26"/>
  <c r="E31" i="96"/>
  <c r="E25"/>
  <c r="E41" i="97"/>
  <c r="H17" s="1"/>
  <c r="E36"/>
  <c r="E34" s="1"/>
  <c r="F36"/>
  <c r="F34" s="1"/>
  <c r="F31"/>
  <c r="E31"/>
  <c r="F28"/>
  <c r="F25"/>
  <c r="E25"/>
  <c r="E41" i="71"/>
  <c r="H17" s="1"/>
  <c r="F36"/>
  <c r="F34" s="1"/>
  <c r="F31"/>
  <c r="E31"/>
  <c r="F28"/>
  <c r="F25"/>
  <c r="E25"/>
  <c r="F36" i="98"/>
  <c r="F34" s="1"/>
  <c r="F31"/>
  <c r="E31"/>
  <c r="F28"/>
  <c r="F25"/>
  <c r="H17" i="99"/>
  <c r="E36"/>
  <c r="E34" s="1"/>
  <c r="F36"/>
  <c r="F34" s="1"/>
  <c r="F31"/>
  <c r="F28"/>
  <c r="F25"/>
  <c r="E25"/>
  <c r="E41" i="66"/>
  <c r="H17" s="1"/>
  <c r="F36"/>
  <c r="F34" s="1"/>
  <c r="E36"/>
  <c r="E34" s="1"/>
  <c r="E31"/>
  <c r="F31"/>
  <c r="E28"/>
  <c r="F28"/>
  <c r="E25"/>
  <c r="F25"/>
  <c r="E41" i="59"/>
  <c r="H17" s="1"/>
  <c r="E31"/>
  <c r="E41" i="74"/>
  <c r="H17" s="1"/>
  <c r="F36"/>
  <c r="F34"/>
  <c r="F31"/>
  <c r="F28"/>
  <c r="F25"/>
  <c r="E25"/>
  <c r="E41" i="100"/>
  <c r="H17" s="1"/>
  <c r="E36"/>
  <c r="E34" s="1"/>
  <c r="E31"/>
  <c r="E41" i="101"/>
  <c r="H17" s="1"/>
  <c r="F36"/>
  <c r="F34" s="1"/>
  <c r="F31"/>
  <c r="F28"/>
  <c r="F25"/>
  <c r="E25"/>
  <c r="F36" i="95"/>
  <c r="F34" s="1"/>
  <c r="F31"/>
  <c r="E31"/>
  <c r="F28"/>
  <c r="F25"/>
  <c r="E25"/>
  <c r="F36" i="70"/>
  <c r="F34" s="1"/>
  <c r="F31"/>
  <c r="E31"/>
  <c r="F28"/>
  <c r="F25"/>
  <c r="E25"/>
  <c r="E31" i="14"/>
  <c r="E31" i="94"/>
  <c r="E25" i="13"/>
  <c r="E31" i="93"/>
  <c r="E31" i="92"/>
  <c r="E25" i="68"/>
  <c r="E31" i="91"/>
  <c r="E25" i="90"/>
  <c r="E31" i="89"/>
  <c r="E38" i="111"/>
  <c r="E35"/>
  <c r="E32"/>
  <c r="E27"/>
  <c r="F36" i="89"/>
  <c r="F34" s="1"/>
  <c r="F31"/>
  <c r="F28"/>
  <c r="E25"/>
  <c r="F25"/>
  <c r="F36" i="90"/>
  <c r="F34" s="1"/>
  <c r="F31"/>
  <c r="E31"/>
  <c r="F25"/>
  <c r="E25" i="91"/>
  <c r="F36" i="68"/>
  <c r="F34" s="1"/>
  <c r="F31"/>
  <c r="E31"/>
  <c r="F28"/>
  <c r="F25"/>
  <c r="F36" i="92"/>
  <c r="F34" s="1"/>
  <c r="F31"/>
  <c r="F28"/>
  <c r="E25"/>
  <c r="F25"/>
  <c r="F36" i="12"/>
  <c r="F34" s="1"/>
  <c r="F31"/>
  <c r="E31"/>
  <c r="F28"/>
  <c r="F25"/>
  <c r="E25"/>
  <c r="F36" i="93"/>
  <c r="F34" s="1"/>
  <c r="F31"/>
  <c r="F28"/>
  <c r="E25"/>
  <c r="F25"/>
  <c r="E31" i="13"/>
  <c r="F36" i="94"/>
  <c r="F34" s="1"/>
  <c r="F31"/>
  <c r="F28"/>
  <c r="E25"/>
  <c r="F25"/>
  <c r="E25" i="14"/>
  <c r="F36" i="62"/>
  <c r="F34" s="1"/>
  <c r="E36"/>
  <c r="E34" s="1"/>
  <c r="E31"/>
  <c r="F31"/>
  <c r="F28"/>
  <c r="F25"/>
  <c r="E50" i="111"/>
  <c r="E49"/>
  <c r="E48"/>
  <c r="E47"/>
  <c r="E46"/>
  <c r="E45"/>
  <c r="E44"/>
  <c r="E43"/>
  <c r="E42"/>
  <c r="E31" i="65"/>
  <c r="E25" i="87"/>
  <c r="E25" i="86"/>
  <c r="E25" i="85"/>
  <c r="E25" i="84"/>
  <c r="E25" i="83"/>
  <c r="E36" i="82"/>
  <c r="E34" s="1"/>
  <c r="E31"/>
  <c r="E25"/>
  <c r="E36" i="51"/>
  <c r="E34" s="1"/>
  <c r="E25"/>
  <c r="D13" s="1"/>
  <c r="E31" i="77"/>
  <c r="E25" i="67"/>
  <c r="E31" i="75"/>
  <c r="F36" i="67"/>
  <c r="F34" s="1"/>
  <c r="E36"/>
  <c r="E34" s="1"/>
  <c r="F31"/>
  <c r="E31"/>
  <c r="F28"/>
  <c r="F25"/>
  <c r="F36" i="77"/>
  <c r="F34" s="1"/>
  <c r="E36"/>
  <c r="E34" s="1"/>
  <c r="F31"/>
  <c r="F28"/>
  <c r="E25"/>
  <c r="F25"/>
  <c r="E31" i="51"/>
  <c r="F36" i="82"/>
  <c r="F34" s="1"/>
  <c r="F31"/>
  <c r="F28"/>
  <c r="F25"/>
  <c r="F36" i="83"/>
  <c r="F34" s="1"/>
  <c r="F31"/>
  <c r="E31"/>
  <c r="F28"/>
  <c r="F25"/>
  <c r="F36" i="84"/>
  <c r="F34" s="1"/>
  <c r="F31"/>
  <c r="E31"/>
  <c r="F25"/>
  <c r="F36" i="85"/>
  <c r="F34" s="1"/>
  <c r="F31"/>
  <c r="E31"/>
  <c r="F28"/>
  <c r="F25"/>
  <c r="F36" i="86"/>
  <c r="F34" s="1"/>
  <c r="E36"/>
  <c r="E34" s="1"/>
  <c r="F31"/>
  <c r="E31"/>
  <c r="F28"/>
  <c r="F25"/>
  <c r="F36" i="64"/>
  <c r="F34"/>
  <c r="F31"/>
  <c r="E31"/>
  <c r="F28"/>
  <c r="F25"/>
  <c r="E25"/>
  <c r="F36" i="87"/>
  <c r="F34" s="1"/>
  <c r="E36"/>
  <c r="E34" s="1"/>
  <c r="F31"/>
  <c r="E31"/>
  <c r="D15" s="1"/>
  <c r="F25"/>
  <c r="E31" i="63"/>
  <c r="E25"/>
  <c r="F36" i="88"/>
  <c r="F34" s="1"/>
  <c r="E36"/>
  <c r="E34" s="1"/>
  <c r="F31"/>
  <c r="E31"/>
  <c r="F28"/>
  <c r="F25"/>
  <c r="E25"/>
  <c r="F36" i="65"/>
  <c r="F34" s="1"/>
  <c r="F31"/>
  <c r="F25"/>
  <c r="E25"/>
  <c r="F36" i="75"/>
  <c r="F34" s="1"/>
  <c r="E36"/>
  <c r="E34" s="1"/>
  <c r="F31"/>
  <c r="F28"/>
  <c r="F25"/>
  <c r="E25"/>
  <c r="E50" i="110"/>
  <c r="E49"/>
  <c r="E48"/>
  <c r="E47"/>
  <c r="E46"/>
  <c r="E45"/>
  <c r="E44"/>
  <c r="E43"/>
  <c r="E42"/>
  <c r="E37"/>
  <c r="E35"/>
  <c r="F31" i="69"/>
  <c r="E32" i="110"/>
  <c r="F28" i="69"/>
  <c r="F25"/>
  <c r="E27" i="110"/>
  <c r="F41" i="109" l="1"/>
  <c r="I17" s="1"/>
  <c r="I17" i="110"/>
  <c r="I17" i="111"/>
  <c r="F25" i="109"/>
  <c r="E13" s="1"/>
  <c r="F36"/>
  <c r="F31"/>
  <c r="E15" s="1"/>
  <c r="F25" i="111"/>
  <c r="E13" s="1"/>
  <c r="F31"/>
  <c r="E15" s="1"/>
  <c r="F25" i="110"/>
  <c r="E13" s="1"/>
  <c r="I17" i="59"/>
  <c r="I17" i="100"/>
  <c r="I17" i="96"/>
  <c r="I17" i="14"/>
  <c r="I17" i="13"/>
  <c r="I17" i="91"/>
  <c r="F36" i="111"/>
  <c r="I17" i="90"/>
  <c r="F30"/>
  <c r="F36" i="110"/>
  <c r="F31"/>
  <c r="E15" s="1"/>
  <c r="E36" i="83"/>
  <c r="E34" s="1"/>
  <c r="E36" i="84"/>
  <c r="E34" s="1"/>
  <c r="E36" i="85"/>
  <c r="E34" s="1"/>
  <c r="E36" i="64"/>
  <c r="E34" s="1"/>
  <c r="E36" i="63"/>
  <c r="E41" i="109"/>
  <c r="H17" s="1"/>
  <c r="E36" i="65"/>
  <c r="E34" s="1"/>
  <c r="E36" i="90"/>
  <c r="E34" s="1"/>
  <c r="E36" i="91"/>
  <c r="E34" s="1"/>
  <c r="E36" i="12"/>
  <c r="E34" s="1"/>
  <c r="E36" i="93"/>
  <c r="E34" s="1"/>
  <c r="E36" i="14"/>
  <c r="E34" s="1"/>
  <c r="E36" i="95"/>
  <c r="E34" s="1"/>
  <c r="E41" i="96"/>
  <c r="H17" s="1"/>
  <c r="E36" i="98"/>
  <c r="E34" s="1"/>
  <c r="E36" i="71"/>
  <c r="E34" s="1"/>
  <c r="E36" i="59"/>
  <c r="E36" i="89"/>
  <c r="E34" s="1"/>
  <c r="E36" i="68"/>
  <c r="E34" s="1"/>
  <c r="E36" i="92"/>
  <c r="E34" s="1"/>
  <c r="E36" i="13"/>
  <c r="E36" i="94"/>
  <c r="E34" s="1"/>
  <c r="E26" i="110"/>
  <c r="E25" s="1"/>
  <c r="D13" s="1"/>
  <c r="E29"/>
  <c r="E33"/>
  <c r="E31" s="1"/>
  <c r="D15" s="1"/>
  <c r="E38"/>
  <c r="E36" s="1"/>
  <c r="E34" s="1"/>
  <c r="D16" s="1"/>
  <c r="E25" i="62"/>
  <c r="E26" i="111"/>
  <c r="E25" s="1"/>
  <c r="D13" s="1"/>
  <c r="F13" s="1"/>
  <c r="E29"/>
  <c r="E33"/>
  <c r="E31" s="1"/>
  <c r="D15" s="1"/>
  <c r="E37"/>
  <c r="E36" s="1"/>
  <c r="E34" s="1"/>
  <c r="D16" s="1"/>
  <c r="E36" i="70"/>
  <c r="E34" s="1"/>
  <c r="E27" i="109"/>
  <c r="E25" s="1"/>
  <c r="D13" s="1"/>
  <c r="E32"/>
  <c r="E31" s="1"/>
  <c r="D15" s="1"/>
  <c r="E35"/>
  <c r="E38"/>
  <c r="E36" s="1"/>
  <c r="E34" s="1"/>
  <c r="D16" s="1"/>
  <c r="E41" i="110"/>
  <c r="H17" s="1"/>
  <c r="E41" i="111"/>
  <c r="H17" s="1"/>
  <c r="E25" i="69"/>
  <c r="D13" s="1"/>
  <c r="E31"/>
  <c r="F36"/>
  <c r="F34" s="1"/>
  <c r="E36"/>
  <c r="E34" s="1"/>
  <c r="D16" s="1"/>
  <c r="F13" i="109" l="1"/>
  <c r="F15"/>
  <c r="F15" i="111"/>
  <c r="F13" i="110"/>
  <c r="F34" i="109"/>
  <c r="E16" s="1"/>
  <c r="F16" s="1"/>
  <c r="E34" i="59"/>
  <c r="F34" i="111"/>
  <c r="E16" s="1"/>
  <c r="F16" s="1"/>
  <c r="E34" i="13"/>
  <c r="E34" i="63"/>
  <c r="F34" i="110"/>
  <c r="E16" s="1"/>
  <c r="F16" s="1"/>
  <c r="J17" i="109"/>
  <c r="F30"/>
  <c r="F28" s="1"/>
  <c r="E14" s="1"/>
  <c r="J17" i="111"/>
  <c r="F30"/>
  <c r="F28" s="1"/>
  <c r="E14" s="1"/>
  <c r="F28" i="90"/>
  <c r="I17" i="65"/>
  <c r="F30"/>
  <c r="F28" s="1"/>
  <c r="I17" i="63"/>
  <c r="I17" i="87"/>
  <c r="F30"/>
  <c r="F28" s="1"/>
  <c r="J17" i="110"/>
  <c r="I17" i="84"/>
  <c r="F30"/>
  <c r="F15" i="110"/>
  <c r="I17" i="51"/>
  <c r="F26" i="56"/>
  <c r="F26" i="54"/>
  <c r="F26" i="55"/>
  <c r="F26" i="30"/>
  <c r="F26" i="72"/>
  <c r="F26" i="50"/>
  <c r="F26" i="73"/>
  <c r="F28" i="84" l="1"/>
  <c r="F30" i="110"/>
  <c r="F28" s="1"/>
  <c r="E14" s="1"/>
  <c r="B281" i="42" l="1"/>
  <c r="C281"/>
  <c r="D281"/>
  <c r="E281"/>
  <c r="B282"/>
  <c r="C282"/>
  <c r="D282"/>
  <c r="E282"/>
  <c r="D280"/>
  <c r="E280"/>
  <c r="B280"/>
  <c r="C280"/>
  <c r="B279"/>
  <c r="C279"/>
  <c r="D279"/>
  <c r="A251"/>
  <c r="A280" s="1"/>
  <c r="K272" i="76"/>
  <c r="K197" l="1"/>
  <c r="K102"/>
  <c r="F24" i="73" l="1"/>
  <c r="E13" s="1"/>
  <c r="I371" i="76" s="1"/>
  <c r="Q371" s="1"/>
  <c r="F24" i="56"/>
  <c r="E13" s="1"/>
  <c r="I379" i="76" s="1"/>
  <c r="B405" i="42"/>
  <c r="E405"/>
  <c r="B404"/>
  <c r="E404"/>
  <c r="A392"/>
  <c r="A405" s="1"/>
  <c r="K39" i="107"/>
  <c r="H39"/>
  <c r="K38"/>
  <c r="H38"/>
  <c r="K37"/>
  <c r="H37"/>
  <c r="D36"/>
  <c r="E33"/>
  <c r="E29"/>
  <c r="E24"/>
  <c r="D11" s="1"/>
  <c r="I399" i="76" s="1"/>
  <c r="Q399" s="1"/>
  <c r="D28" i="107" l="1"/>
  <c r="D32"/>
  <c r="O311" i="42"/>
  <c r="Q379" i="76"/>
  <c r="O305" i="42"/>
  <c r="G14" i="107"/>
  <c r="H402" i="76" s="1"/>
  <c r="O393" i="42"/>
  <c r="D30" i="107"/>
  <c r="D27" s="1"/>
  <c r="C12" s="1"/>
  <c r="H400" i="76" s="1"/>
  <c r="E21" i="107"/>
  <c r="D10" s="1"/>
  <c r="D34"/>
  <c r="D31" s="1"/>
  <c r="C13" s="1"/>
  <c r="H401" i="76" s="1"/>
  <c r="E36" i="107"/>
  <c r="E32" s="1"/>
  <c r="N395" i="42" l="1"/>
  <c r="Q395" s="1"/>
  <c r="P401" i="76"/>
  <c r="N394" i="42"/>
  <c r="Q394" s="1"/>
  <c r="P400" i="76"/>
  <c r="J405" i="42"/>
  <c r="P402" i="76"/>
  <c r="I398"/>
  <c r="H14" i="107"/>
  <c r="E28"/>
  <c r="O392" i="42" l="1"/>
  <c r="Q398" i="76"/>
  <c r="I14" i="107"/>
  <c r="I402" i="76"/>
  <c r="E30" i="107"/>
  <c r="E27"/>
  <c r="D12" s="1"/>
  <c r="E34"/>
  <c r="E31" s="1"/>
  <c r="D13" s="1"/>
  <c r="K405" i="42" l="1"/>
  <c r="Q402" i="76"/>
  <c r="N405" i="42"/>
  <c r="E13" i="107"/>
  <c r="I401" i="76"/>
  <c r="E12" i="107"/>
  <c r="I400" i="76"/>
  <c r="Q400" s="1"/>
  <c r="O395" i="42" l="1"/>
  <c r="Q401" i="76"/>
  <c r="J400"/>
  <c r="O394" i="42"/>
  <c r="A390" l="1"/>
  <c r="A404" s="1"/>
  <c r="J401" i="76"/>
  <c r="J402" l="1"/>
  <c r="K402" s="1"/>
  <c r="B378" i="42" l="1"/>
  <c r="C378"/>
  <c r="D378"/>
  <c r="B377"/>
  <c r="C377"/>
  <c r="D377"/>
  <c r="A378"/>
  <c r="A377"/>
  <c r="B353"/>
  <c r="C353"/>
  <c r="D353"/>
  <c r="E353"/>
  <c r="B352"/>
  <c r="C352"/>
  <c r="D352"/>
  <c r="E352"/>
  <c r="B351"/>
  <c r="C351"/>
  <c r="D351"/>
  <c r="E351"/>
  <c r="A342"/>
  <c r="A353" s="1"/>
  <c r="A341"/>
  <c r="A352" s="1"/>
  <c r="A340"/>
  <c r="A351" s="1"/>
  <c r="B328" l="1"/>
  <c r="C328"/>
  <c r="D328"/>
  <c r="E328"/>
  <c r="B327"/>
  <c r="C327"/>
  <c r="D327"/>
  <c r="E327"/>
  <c r="E326"/>
  <c r="B326"/>
  <c r="C326"/>
  <c r="D326"/>
  <c r="B325"/>
  <c r="C325"/>
  <c r="D325"/>
  <c r="E325"/>
  <c r="B324"/>
  <c r="C324"/>
  <c r="D324"/>
  <c r="E324"/>
  <c r="B323"/>
  <c r="C323"/>
  <c r="D323"/>
  <c r="E323"/>
  <c r="B322"/>
  <c r="C322"/>
  <c r="D322"/>
  <c r="E322"/>
  <c r="A311"/>
  <c r="A328" s="1"/>
  <c r="A308"/>
  <c r="A327" s="1"/>
  <c r="A305"/>
  <c r="A326" s="1"/>
  <c r="A302"/>
  <c r="A325" s="1"/>
  <c r="A299"/>
  <c r="A324" s="1"/>
  <c r="A296"/>
  <c r="A323" s="1"/>
  <c r="A293"/>
  <c r="A322" s="1"/>
  <c r="E279"/>
  <c r="B278"/>
  <c r="C278"/>
  <c r="D278"/>
  <c r="E278"/>
  <c r="B277"/>
  <c r="C277"/>
  <c r="D277"/>
  <c r="E277"/>
  <c r="B276"/>
  <c r="C276"/>
  <c r="D276"/>
  <c r="E276"/>
  <c r="B275"/>
  <c r="C275"/>
  <c r="D275"/>
  <c r="E275"/>
  <c r="B274"/>
  <c r="C274"/>
  <c r="D274"/>
  <c r="E274"/>
  <c r="B273"/>
  <c r="C273"/>
  <c r="D273"/>
  <c r="E273"/>
  <c r="B272"/>
  <c r="C272"/>
  <c r="D272"/>
  <c r="E272"/>
  <c r="B271"/>
  <c r="C271"/>
  <c r="D271"/>
  <c r="E271"/>
  <c r="A259"/>
  <c r="A282" s="1"/>
  <c r="A255"/>
  <c r="A281" s="1"/>
  <c r="A247"/>
  <c r="A279" s="1"/>
  <c r="A243"/>
  <c r="A278" s="1"/>
  <c r="A239"/>
  <c r="A277" s="1"/>
  <c r="A235"/>
  <c r="A276" s="1"/>
  <c r="A231"/>
  <c r="A275" s="1"/>
  <c r="A227"/>
  <c r="A274" s="1"/>
  <c r="A223"/>
  <c r="A273" s="1"/>
  <c r="A219"/>
  <c r="A272" s="1"/>
  <c r="A215"/>
  <c r="A271" s="1"/>
  <c r="B204"/>
  <c r="C204"/>
  <c r="D204"/>
  <c r="E204"/>
  <c r="B203"/>
  <c r="C203"/>
  <c r="D203"/>
  <c r="E203"/>
  <c r="B202"/>
  <c r="C202"/>
  <c r="D202"/>
  <c r="E202"/>
  <c r="B201"/>
  <c r="C201"/>
  <c r="D201"/>
  <c r="E201"/>
  <c r="B200"/>
  <c r="C200"/>
  <c r="D200"/>
  <c r="E200"/>
  <c r="B199"/>
  <c r="C199"/>
  <c r="D199"/>
  <c r="E199"/>
  <c r="B198"/>
  <c r="C198"/>
  <c r="D198"/>
  <c r="E198"/>
  <c r="B197"/>
  <c r="C197"/>
  <c r="D197"/>
  <c r="E197"/>
  <c r="B196"/>
  <c r="C196"/>
  <c r="D196"/>
  <c r="E196"/>
  <c r="B195"/>
  <c r="C195"/>
  <c r="D195"/>
  <c r="E195"/>
  <c r="B194"/>
  <c r="C194"/>
  <c r="D194"/>
  <c r="E194"/>
  <c r="A183"/>
  <c r="A204" s="1"/>
  <c r="A179"/>
  <c r="A203" s="1"/>
  <c r="A175"/>
  <c r="A202" s="1"/>
  <c r="A171"/>
  <c r="A201" s="1"/>
  <c r="A167"/>
  <c r="A200" s="1"/>
  <c r="A163"/>
  <c r="A199" s="1"/>
  <c r="A159"/>
  <c r="A198" s="1"/>
  <c r="A155"/>
  <c r="A197" s="1"/>
  <c r="A151"/>
  <c r="A196" s="1"/>
  <c r="A147"/>
  <c r="A195" s="1"/>
  <c r="A143"/>
  <c r="A194" s="1"/>
  <c r="B132"/>
  <c r="C132"/>
  <c r="D132"/>
  <c r="E132"/>
  <c r="B131"/>
  <c r="C131"/>
  <c r="D131"/>
  <c r="E131"/>
  <c r="B130"/>
  <c r="C130"/>
  <c r="D130"/>
  <c r="E130"/>
  <c r="B129"/>
  <c r="C129"/>
  <c r="D129"/>
  <c r="E129"/>
  <c r="B128"/>
  <c r="C128"/>
  <c r="D128"/>
  <c r="E128"/>
  <c r="B127"/>
  <c r="C127"/>
  <c r="D127"/>
  <c r="E127"/>
  <c r="B126"/>
  <c r="C126"/>
  <c r="D126"/>
  <c r="E126"/>
  <c r="B125"/>
  <c r="C125"/>
  <c r="D125"/>
  <c r="E125"/>
  <c r="B124"/>
  <c r="C124"/>
  <c r="D124"/>
  <c r="E124"/>
  <c r="B123"/>
  <c r="C123"/>
  <c r="D123"/>
  <c r="E123"/>
  <c r="B122"/>
  <c r="C122"/>
  <c r="D122"/>
  <c r="E122"/>
  <c r="A110"/>
  <c r="A132" s="1"/>
  <c r="A106"/>
  <c r="A131" s="1"/>
  <c r="A102"/>
  <c r="A130" s="1"/>
  <c r="A98"/>
  <c r="A129" s="1"/>
  <c r="A94"/>
  <c r="A128" s="1"/>
  <c r="A90"/>
  <c r="A127" s="1"/>
  <c r="A86"/>
  <c r="A126" s="1"/>
  <c r="A82"/>
  <c r="A125" s="1"/>
  <c r="A78"/>
  <c r="A124" s="1"/>
  <c r="A74"/>
  <c r="A123" s="1"/>
  <c r="A70"/>
  <c r="A122" s="1"/>
  <c r="B58"/>
  <c r="C58"/>
  <c r="D58"/>
  <c r="E58"/>
  <c r="B59"/>
  <c r="C59"/>
  <c r="D59"/>
  <c r="E59"/>
  <c r="B57"/>
  <c r="C57"/>
  <c r="D57"/>
  <c r="E57"/>
  <c r="B56"/>
  <c r="A45"/>
  <c r="A59" s="1"/>
  <c r="A41"/>
  <c r="A58" s="1"/>
  <c r="A37"/>
  <c r="A57" s="1"/>
  <c r="A33"/>
  <c r="A56" s="1"/>
  <c r="I42" i="106" l="1"/>
  <c r="F28" s="1"/>
  <c r="J41"/>
  <c r="J40"/>
  <c r="J39"/>
  <c r="J38"/>
  <c r="J37"/>
  <c r="J36"/>
  <c r="J35"/>
  <c r="J34"/>
  <c r="J33"/>
  <c r="F32"/>
  <c r="E32"/>
  <c r="F23"/>
  <c r="E13" s="1"/>
  <c r="I386" i="76" s="1"/>
  <c r="E23" i="106"/>
  <c r="D13" s="1"/>
  <c r="F26" l="1"/>
  <c r="H15"/>
  <c r="F27"/>
  <c r="F29" s="1"/>
  <c r="O367" i="42"/>
  <c r="Q386" i="76"/>
  <c r="E27" i="106"/>
  <c r="E26" s="1"/>
  <c r="D14" s="1"/>
  <c r="G15"/>
  <c r="H388" i="76" s="1"/>
  <c r="I388"/>
  <c r="Q388" s="1"/>
  <c r="H386"/>
  <c r="P386" s="1"/>
  <c r="E14" i="106"/>
  <c r="F13"/>
  <c r="J42"/>
  <c r="E29" l="1"/>
  <c r="I15"/>
  <c r="J378" i="42"/>
  <c r="P388" i="76"/>
  <c r="K378" i="42"/>
  <c r="N367"/>
  <c r="Q367" s="1"/>
  <c r="J388" i="76"/>
  <c r="K388" s="1"/>
  <c r="H387"/>
  <c r="P387" s="1"/>
  <c r="I387"/>
  <c r="J386"/>
  <c r="F14" i="106"/>
  <c r="F15" s="1"/>
  <c r="O368" i="42" l="1"/>
  <c r="Q387" i="76"/>
  <c r="J15" i="106"/>
  <c r="N368" i="42"/>
  <c r="Q368" s="1"/>
  <c r="J387" i="76"/>
  <c r="K386" s="1"/>
  <c r="L386" s="1"/>
  <c r="N378" i="42"/>
  <c r="E29" i="105" l="1"/>
  <c r="H25" i="103" l="1"/>
  <c r="F36"/>
  <c r="F22" s="1"/>
  <c r="F36" i="102"/>
  <c r="F22" s="1"/>
  <c r="F36" i="78"/>
  <c r="F22" s="1"/>
  <c r="E40" i="56" l="1"/>
  <c r="D15" s="1"/>
  <c r="E40" i="73"/>
  <c r="D15" s="1"/>
  <c r="H373" i="76" s="1"/>
  <c r="P373" s="1"/>
  <c r="H50" i="56"/>
  <c r="H49"/>
  <c r="H48"/>
  <c r="H47" s="1"/>
  <c r="F44"/>
  <c r="I16" s="1"/>
  <c r="I382" i="76" s="1"/>
  <c r="Q382" s="1"/>
  <c r="F40" i="56"/>
  <c r="E15" s="1"/>
  <c r="I381" i="76" s="1"/>
  <c r="Q381" s="1"/>
  <c r="H30" i="56"/>
  <c r="G30"/>
  <c r="F27" s="1"/>
  <c r="E14" s="1"/>
  <c r="I380" i="76" s="1"/>
  <c r="Q380" s="1"/>
  <c r="H50" i="73"/>
  <c r="H49"/>
  <c r="H48"/>
  <c r="F40"/>
  <c r="E15" s="1"/>
  <c r="I373" i="76" s="1"/>
  <c r="Q373" s="1"/>
  <c r="H30" i="73"/>
  <c r="G30"/>
  <c r="H50" i="55"/>
  <c r="H49"/>
  <c r="H48"/>
  <c r="F40"/>
  <c r="E15" s="1"/>
  <c r="I377" i="76" s="1"/>
  <c r="Q377" s="1"/>
  <c r="H30" i="55"/>
  <c r="G30"/>
  <c r="H50" i="54"/>
  <c r="H49"/>
  <c r="H48"/>
  <c r="F40"/>
  <c r="E15" s="1"/>
  <c r="I369" i="76" s="1"/>
  <c r="Q369" s="1"/>
  <c r="H30" i="54"/>
  <c r="G30"/>
  <c r="H50" i="50"/>
  <c r="H49"/>
  <c r="H48"/>
  <c r="F40"/>
  <c r="E15" s="1"/>
  <c r="I365" i="76" s="1"/>
  <c r="Q365" s="1"/>
  <c r="H30" i="50"/>
  <c r="G30"/>
  <c r="F44" i="54" l="1"/>
  <c r="I16" s="1"/>
  <c r="I370" i="76" s="1"/>
  <c r="Q370" s="1"/>
  <c r="F44" i="55"/>
  <c r="I16" s="1"/>
  <c r="I378" i="76" s="1"/>
  <c r="Q378" s="1"/>
  <c r="H47" i="55"/>
  <c r="F27" i="73"/>
  <c r="E14" s="1"/>
  <c r="I372" i="76" s="1"/>
  <c r="Q372" s="1"/>
  <c r="H47" i="73"/>
  <c r="F44"/>
  <c r="I16" s="1"/>
  <c r="I374" i="76" s="1"/>
  <c r="Q374" s="1"/>
  <c r="H47" i="54"/>
  <c r="H47" i="50"/>
  <c r="F44"/>
  <c r="I16" s="1"/>
  <c r="I366" i="76" s="1"/>
  <c r="Q366" s="1"/>
  <c r="F27" i="55"/>
  <c r="E14" s="1"/>
  <c r="I376" i="76" s="1"/>
  <c r="Q376" s="1"/>
  <c r="F27" i="54"/>
  <c r="E14" s="1"/>
  <c r="I368" i="76" s="1"/>
  <c r="F27" i="50"/>
  <c r="E14" s="1"/>
  <c r="I364" i="76" s="1"/>
  <c r="Q364" s="1"/>
  <c r="F30" i="50"/>
  <c r="N307" i="42"/>
  <c r="K328"/>
  <c r="O312"/>
  <c r="O313"/>
  <c r="O310"/>
  <c r="O307"/>
  <c r="O304"/>
  <c r="O301"/>
  <c r="E30" i="55"/>
  <c r="F54"/>
  <c r="E30" i="73"/>
  <c r="F30" i="55"/>
  <c r="F48" i="50"/>
  <c r="F56"/>
  <c r="F48" i="73"/>
  <c r="E40" i="50"/>
  <c r="D15" s="1"/>
  <c r="H365" i="76" s="1"/>
  <c r="P365" s="1"/>
  <c r="F50" i="55"/>
  <c r="E30" i="54"/>
  <c r="E47" i="73"/>
  <c r="E40" i="54"/>
  <c r="D15" s="1"/>
  <c r="H369" i="76" s="1"/>
  <c r="P369" s="1"/>
  <c r="E40" i="55"/>
  <c r="D15" s="1"/>
  <c r="H377" i="76" s="1"/>
  <c r="P377" s="1"/>
  <c r="E47" i="50"/>
  <c r="F52"/>
  <c r="F56" i="54"/>
  <c r="F48" i="56"/>
  <c r="F47" s="1"/>
  <c r="J373" i="76"/>
  <c r="F15" i="56"/>
  <c r="H381" i="76"/>
  <c r="F52" i="73"/>
  <c r="F50"/>
  <c r="F48" i="55"/>
  <c r="F52"/>
  <c r="F56"/>
  <c r="E30" i="56"/>
  <c r="E27" s="1"/>
  <c r="D14" s="1"/>
  <c r="F15" i="73"/>
  <c r="E30" i="50"/>
  <c r="F54"/>
  <c r="F50"/>
  <c r="F49" i="54"/>
  <c r="F51"/>
  <c r="F53"/>
  <c r="F54"/>
  <c r="F52"/>
  <c r="F50"/>
  <c r="F48"/>
  <c r="F53" i="50"/>
  <c r="F51"/>
  <c r="F49"/>
  <c r="E47" i="54"/>
  <c r="F30"/>
  <c r="F55"/>
  <c r="F30" i="73"/>
  <c r="F30" i="56"/>
  <c r="F49" i="55"/>
  <c r="F51"/>
  <c r="F53"/>
  <c r="E47"/>
  <c r="F55"/>
  <c r="F49" i="73"/>
  <c r="F51"/>
  <c r="F55" i="50"/>
  <c r="E30" i="30"/>
  <c r="F56"/>
  <c r="F55"/>
  <c r="F54"/>
  <c r="F53"/>
  <c r="F52"/>
  <c r="F51"/>
  <c r="H50"/>
  <c r="F50"/>
  <c r="H49"/>
  <c r="F49"/>
  <c r="H48"/>
  <c r="F48"/>
  <c r="E47"/>
  <c r="F40"/>
  <c r="E15" s="1"/>
  <c r="I361" i="76" s="1"/>
  <c r="Q361" s="1"/>
  <c r="E40" i="30"/>
  <c r="D15" s="1"/>
  <c r="H361" i="76" s="1"/>
  <c r="P361" s="1"/>
  <c r="H30" i="30"/>
  <c r="G30"/>
  <c r="F25" i="72"/>
  <c r="K327" i="42" l="1"/>
  <c r="K325"/>
  <c r="F44" i="30"/>
  <c r="I16" s="1"/>
  <c r="I362" i="76" s="1"/>
  <c r="Q362" s="1"/>
  <c r="O306" i="42"/>
  <c r="E44" i="73"/>
  <c r="H16" s="1"/>
  <c r="H374" i="76" s="1"/>
  <c r="P374" s="1"/>
  <c r="K326" i="42"/>
  <c r="O303"/>
  <c r="Q368" i="76"/>
  <c r="K324" i="42"/>
  <c r="H47" i="30"/>
  <c r="F24" i="72"/>
  <c r="E13" s="1"/>
  <c r="I355" i="76" s="1"/>
  <c r="E27" i="73"/>
  <c r="D14" s="1"/>
  <c r="H372" i="76" s="1"/>
  <c r="P372" s="1"/>
  <c r="N313" i="42"/>
  <c r="P381" i="76"/>
  <c r="F47" i="73"/>
  <c r="O309" i="42"/>
  <c r="O300"/>
  <c r="F30" i="30"/>
  <c r="E27" s="1"/>
  <c r="D14" s="1"/>
  <c r="H360" i="76" s="1"/>
  <c r="P360" s="1"/>
  <c r="E27" i="55"/>
  <c r="D14" s="1"/>
  <c r="E27" i="50"/>
  <c r="D14" s="1"/>
  <c r="E27" i="54"/>
  <c r="D14" s="1"/>
  <c r="H368" i="76" s="1"/>
  <c r="P368" s="1"/>
  <c r="F27" i="30"/>
  <c r="E14" s="1"/>
  <c r="I360" i="76" s="1"/>
  <c r="Q360" s="1"/>
  <c r="N298" i="42"/>
  <c r="N310"/>
  <c r="J369" i="76"/>
  <c r="N304" i="42"/>
  <c r="J365" i="76"/>
  <c r="N301" i="42"/>
  <c r="O298"/>
  <c r="F15" i="50"/>
  <c r="J372" i="76"/>
  <c r="J377"/>
  <c r="F15" i="55"/>
  <c r="F15" i="54"/>
  <c r="F47"/>
  <c r="J361" i="76"/>
  <c r="F14" i="56"/>
  <c r="H380" i="76"/>
  <c r="E44" i="54"/>
  <c r="H16" s="1"/>
  <c r="J381" i="76"/>
  <c r="F47" i="50"/>
  <c r="E44"/>
  <c r="H16" s="1"/>
  <c r="E44" i="55"/>
  <c r="H16" s="1"/>
  <c r="F47"/>
  <c r="F15" i="30"/>
  <c r="E44"/>
  <c r="H16" s="1"/>
  <c r="F47"/>
  <c r="K323" i="42" l="1"/>
  <c r="F14" i="73"/>
  <c r="G16" s="1"/>
  <c r="J16"/>
  <c r="N306" i="42"/>
  <c r="Q355" i="76"/>
  <c r="O293" i="42"/>
  <c r="N312"/>
  <c r="P380" i="76"/>
  <c r="H376"/>
  <c r="P376" s="1"/>
  <c r="F14" i="55"/>
  <c r="G16" s="1"/>
  <c r="H364" i="76"/>
  <c r="P364" s="1"/>
  <c r="F14" i="50"/>
  <c r="G16" s="1"/>
  <c r="O297" i="42"/>
  <c r="J326"/>
  <c r="N297"/>
  <c r="J360" i="76"/>
  <c r="J376"/>
  <c r="N303" i="42"/>
  <c r="F14" i="54"/>
  <c r="G16" s="1"/>
  <c r="J368" i="76"/>
  <c r="J16" i="55"/>
  <c r="H378" i="76"/>
  <c r="J16" i="54"/>
  <c r="H370" i="76"/>
  <c r="P370" s="1"/>
  <c r="J16" i="30"/>
  <c r="H362" i="76"/>
  <c r="P362" s="1"/>
  <c r="J16" i="50"/>
  <c r="H366" i="76"/>
  <c r="P366" s="1"/>
  <c r="J374"/>
  <c r="J380"/>
  <c r="F14" i="30"/>
  <c r="G16" s="1"/>
  <c r="K16" i="73" l="1"/>
  <c r="N309" i="42"/>
  <c r="J327"/>
  <c r="P378" i="76"/>
  <c r="J364"/>
  <c r="N300" i="42"/>
  <c r="J324"/>
  <c r="J323"/>
  <c r="J325"/>
  <c r="K16" i="30"/>
  <c r="K16" i="50"/>
  <c r="K16" i="54"/>
  <c r="K16" i="55"/>
  <c r="K374" i="76"/>
  <c r="J366"/>
  <c r="J362"/>
  <c r="J370"/>
  <c r="J378"/>
  <c r="K378" l="1"/>
  <c r="K370"/>
  <c r="K362"/>
  <c r="K366"/>
  <c r="H33" i="105"/>
  <c r="D32"/>
  <c r="E32"/>
  <c r="E29" i="103"/>
  <c r="F29" s="1"/>
  <c r="G34"/>
  <c r="I34" s="1"/>
  <c r="G33"/>
  <c r="I33" s="1"/>
  <c r="G32"/>
  <c r="I32" s="1"/>
  <c r="G31"/>
  <c r="I31" s="1"/>
  <c r="G30"/>
  <c r="I30" s="1"/>
  <c r="E30"/>
  <c r="F30" s="1"/>
  <c r="G29"/>
  <c r="I29" s="1"/>
  <c r="G28"/>
  <c r="I28" s="1"/>
  <c r="E28"/>
  <c r="F28" s="1"/>
  <c r="G27"/>
  <c r="I27" s="1"/>
  <c r="G26"/>
  <c r="H14"/>
  <c r="I394" i="76" s="1"/>
  <c r="Q394" s="1"/>
  <c r="E29" i="102"/>
  <c r="F29" s="1"/>
  <c r="E28"/>
  <c r="F28" s="1"/>
  <c r="H14"/>
  <c r="I392" i="76" s="1"/>
  <c r="Q392" s="1"/>
  <c r="G34" i="102"/>
  <c r="I34" s="1"/>
  <c r="G33"/>
  <c r="I33" s="1"/>
  <c r="G32"/>
  <c r="I32" s="1"/>
  <c r="G31"/>
  <c r="I31" s="1"/>
  <c r="G30"/>
  <c r="I30" s="1"/>
  <c r="E30"/>
  <c r="F30" s="1"/>
  <c r="G29"/>
  <c r="I29" s="1"/>
  <c r="G28"/>
  <c r="I28" s="1"/>
  <c r="G27"/>
  <c r="I27" s="1"/>
  <c r="G26"/>
  <c r="H25"/>
  <c r="H274" i="76"/>
  <c r="D16" i="101"/>
  <c r="H273" i="76" s="1"/>
  <c r="P273" s="1"/>
  <c r="D15" i="101"/>
  <c r="H272" i="76" s="1"/>
  <c r="D13" i="101"/>
  <c r="H270" i="76" s="1"/>
  <c r="E16" i="101"/>
  <c r="E15"/>
  <c r="E14"/>
  <c r="E13"/>
  <c r="D16" i="100"/>
  <c r="H278" i="76" s="1"/>
  <c r="P278" s="1"/>
  <c r="D15" i="100"/>
  <c r="H277" i="76" s="1"/>
  <c r="P277" s="1"/>
  <c r="D13" i="100"/>
  <c r="H275" i="76" s="1"/>
  <c r="P275" s="1"/>
  <c r="E16" i="100"/>
  <c r="E15"/>
  <c r="E14"/>
  <c r="E13"/>
  <c r="J280" i="42" l="1"/>
  <c r="P274" i="76"/>
  <c r="N251" i="42"/>
  <c r="Q251" s="1"/>
  <c r="P270" i="76"/>
  <c r="N253" i="42"/>
  <c r="P272" i="76"/>
  <c r="D25" i="105"/>
  <c r="G14"/>
  <c r="D30"/>
  <c r="D28"/>
  <c r="N254" i="42"/>
  <c r="Q254" s="1"/>
  <c r="Q253"/>
  <c r="J274" i="76"/>
  <c r="K274" s="1"/>
  <c r="I279"/>
  <c r="H279"/>
  <c r="I275"/>
  <c r="Q275" s="1"/>
  <c r="I277"/>
  <c r="Q277" s="1"/>
  <c r="I276"/>
  <c r="Q276" s="1"/>
  <c r="I278"/>
  <c r="Q278" s="1"/>
  <c r="I274"/>
  <c r="Q274" s="1"/>
  <c r="I270"/>
  <c r="I272"/>
  <c r="I271"/>
  <c r="I273"/>
  <c r="Q395"/>
  <c r="K353" i="42"/>
  <c r="K352"/>
  <c r="G25" i="102"/>
  <c r="I26" i="103"/>
  <c r="I25" s="1"/>
  <c r="G25"/>
  <c r="I26" i="102"/>
  <c r="I25" s="1"/>
  <c r="F15" i="100"/>
  <c r="F15" i="101"/>
  <c r="F13"/>
  <c r="F16"/>
  <c r="F13" i="100"/>
  <c r="F16"/>
  <c r="J17" i="101"/>
  <c r="E13" i="103"/>
  <c r="I393" i="76" s="1"/>
  <c r="Q393" s="1"/>
  <c r="E13" i="102"/>
  <c r="I391" i="76" s="1"/>
  <c r="Q391" s="1"/>
  <c r="E27" i="103"/>
  <c r="F27" s="1"/>
  <c r="E27" i="105"/>
  <c r="D13" s="1"/>
  <c r="E28"/>
  <c r="H14"/>
  <c r="E27" i="102"/>
  <c r="J17" i="100"/>
  <c r="O253" i="42" l="1"/>
  <c r="Q272" i="76"/>
  <c r="K281" i="42"/>
  <c r="Q279" i="76"/>
  <c r="J281" i="42"/>
  <c r="P279" i="76"/>
  <c r="O252" i="42"/>
  <c r="Q271" i="76"/>
  <c r="O251" i="42"/>
  <c r="Q270" i="76"/>
  <c r="E25" i="105"/>
  <c r="D22" s="1"/>
  <c r="O254" i="42"/>
  <c r="Q273" i="76"/>
  <c r="H397"/>
  <c r="P397" s="1"/>
  <c r="I14" i="105"/>
  <c r="P395" i="76"/>
  <c r="F25" i="105"/>
  <c r="H26"/>
  <c r="H25" s="1"/>
  <c r="E22" s="1"/>
  <c r="D27"/>
  <c r="E30"/>
  <c r="I396" i="76"/>
  <c r="K280" i="42"/>
  <c r="J273" i="76"/>
  <c r="J272"/>
  <c r="J270"/>
  <c r="I397"/>
  <c r="O342" i="42"/>
  <c r="O341"/>
  <c r="F27" i="102"/>
  <c r="K404" i="42" l="1"/>
  <c r="Q397" i="76"/>
  <c r="O391" i="42"/>
  <c r="Q396" i="76"/>
  <c r="K273"/>
  <c r="C13" i="105"/>
  <c r="E13" s="1"/>
  <c r="F14" s="1"/>
  <c r="J14" s="1"/>
  <c r="J404" i="42"/>
  <c r="K271" i="76"/>
  <c r="J397"/>
  <c r="K397" s="1"/>
  <c r="H284"/>
  <c r="E16" i="74"/>
  <c r="I283" i="76" s="1"/>
  <c r="Q283" s="1"/>
  <c r="D16" i="74"/>
  <c r="H283" i="76" s="1"/>
  <c r="P283" s="1"/>
  <c r="E15" i="74"/>
  <c r="D15"/>
  <c r="H282" i="76" s="1"/>
  <c r="P282" s="1"/>
  <c r="E14" i="74"/>
  <c r="E13"/>
  <c r="D13"/>
  <c r="H280" i="76" s="1"/>
  <c r="P280" s="1"/>
  <c r="H264"/>
  <c r="I264"/>
  <c r="I263"/>
  <c r="Q263" s="1"/>
  <c r="E15" i="59"/>
  <c r="I262" i="76" s="1"/>
  <c r="E14" i="59"/>
  <c r="I261" i="76" s="1"/>
  <c r="E13" i="59"/>
  <c r="I260" i="76" s="1"/>
  <c r="N404" i="42" l="1"/>
  <c r="K279"/>
  <c r="Q264" i="76"/>
  <c r="O249" i="42"/>
  <c r="Q262" i="76"/>
  <c r="J282" i="42"/>
  <c r="P284" i="76"/>
  <c r="O248" i="42"/>
  <c r="Q261" i="76"/>
  <c r="O247" i="42"/>
  <c r="Q260" i="76"/>
  <c r="H396"/>
  <c r="J396" s="1"/>
  <c r="J279" i="42"/>
  <c r="P264" i="76"/>
  <c r="I284"/>
  <c r="J284"/>
  <c r="K284" s="1"/>
  <c r="N259" i="42"/>
  <c r="N261"/>
  <c r="Q261" s="1"/>
  <c r="N262"/>
  <c r="Q262" s="1"/>
  <c r="J283" i="76"/>
  <c r="O255" i="42"/>
  <c r="I280" i="76"/>
  <c r="Q280" s="1"/>
  <c r="O256" i="42"/>
  <c r="I281" i="76"/>
  <c r="Q281" s="1"/>
  <c r="O257" i="42"/>
  <c r="I282" i="76"/>
  <c r="Q282" s="1"/>
  <c r="O262" i="42"/>
  <c r="O258"/>
  <c r="O250"/>
  <c r="F16" i="74"/>
  <c r="N258" i="42"/>
  <c r="F13" i="74"/>
  <c r="F15"/>
  <c r="J264" i="76"/>
  <c r="J17" i="74"/>
  <c r="J17" i="59"/>
  <c r="N279" i="42" l="1"/>
  <c r="K282"/>
  <c r="N282" s="1"/>
  <c r="Q284" i="76"/>
  <c r="K395"/>
  <c r="L395" s="1"/>
  <c r="P396"/>
  <c r="N391" i="42"/>
  <c r="Q391" s="1"/>
  <c r="N281"/>
  <c r="O261"/>
  <c r="J282" i="76"/>
  <c r="O260" i="42"/>
  <c r="O259"/>
  <c r="J280" i="76"/>
  <c r="Q259" i="42"/>
  <c r="N280"/>
  <c r="Q258"/>
  <c r="N257"/>
  <c r="Q257" s="1"/>
  <c r="N255"/>
  <c r="Q255" s="1"/>
  <c r="J277" i="76"/>
  <c r="J275"/>
  <c r="J278"/>
  <c r="J279"/>
  <c r="K264"/>
  <c r="K283" l="1"/>
  <c r="K282"/>
  <c r="K279"/>
  <c r="H254"/>
  <c r="P254" s="1"/>
  <c r="E16" i="66"/>
  <c r="I253" i="76" s="1"/>
  <c r="Q253" s="1"/>
  <c r="E15" i="66"/>
  <c r="I252" i="76" s="1"/>
  <c r="E14" i="66"/>
  <c r="I251" i="76" s="1"/>
  <c r="E13" i="66"/>
  <c r="I250" i="76" s="1"/>
  <c r="I254"/>
  <c r="O245" i="42" l="1"/>
  <c r="Q252" i="76"/>
  <c r="K278" i="42"/>
  <c r="Q254" i="76"/>
  <c r="O244" i="42"/>
  <c r="Q251" i="76"/>
  <c r="O243" i="42"/>
  <c r="Q250" i="76"/>
  <c r="J278" i="42"/>
  <c r="O246"/>
  <c r="J254" i="76"/>
  <c r="J17" i="66"/>
  <c r="N278" i="42" l="1"/>
  <c r="K254" i="76"/>
  <c r="I249"/>
  <c r="H249"/>
  <c r="E16" i="99"/>
  <c r="I248" i="76" s="1"/>
  <c r="Q248" s="1"/>
  <c r="E15" i="99"/>
  <c r="I247" i="76" s="1"/>
  <c r="E14" i="99"/>
  <c r="I246" i="76" s="1"/>
  <c r="E13" i="99"/>
  <c r="I245" i="76" s="1"/>
  <c r="D15" i="98"/>
  <c r="H232" i="76" s="1"/>
  <c r="P232" s="1"/>
  <c r="D13" i="98"/>
  <c r="H230" i="76" s="1"/>
  <c r="P230" s="1"/>
  <c r="H234"/>
  <c r="P234" s="1"/>
  <c r="E16" i="98"/>
  <c r="E15"/>
  <c r="E14"/>
  <c r="E13"/>
  <c r="D16"/>
  <c r="H233" i="76" s="1"/>
  <c r="P233" s="1"/>
  <c r="D16" i="71"/>
  <c r="H238" i="76" s="1"/>
  <c r="P238" s="1"/>
  <c r="D15" i="71"/>
  <c r="H237" i="76" s="1"/>
  <c r="P237" s="1"/>
  <c r="I239"/>
  <c r="Q239" s="1"/>
  <c r="H239"/>
  <c r="P239" s="1"/>
  <c r="E16" i="71"/>
  <c r="I238" i="76" s="1"/>
  <c r="Q238" s="1"/>
  <c r="E15" i="71"/>
  <c r="I237" i="76" s="1"/>
  <c r="Q237" s="1"/>
  <c r="E14" i="71"/>
  <c r="I236" i="76" s="1"/>
  <c r="Q236" s="1"/>
  <c r="E13" i="71"/>
  <c r="I235" i="76" s="1"/>
  <c r="Q235" s="1"/>
  <c r="I219"/>
  <c r="E16" i="97"/>
  <c r="I218" i="76" s="1"/>
  <c r="Q218" s="1"/>
  <c r="E15" i="97"/>
  <c r="I217" i="76" s="1"/>
  <c r="Q217" s="1"/>
  <c r="E14" i="97"/>
  <c r="I216" i="76" s="1"/>
  <c r="Q216" s="1"/>
  <c r="E13" i="97"/>
  <c r="I215" i="76" s="1"/>
  <c r="Q215" s="1"/>
  <c r="I214"/>
  <c r="Q214" s="1"/>
  <c r="E16" i="96"/>
  <c r="I213" i="76" s="1"/>
  <c r="Q213" s="1"/>
  <c r="E15" i="96"/>
  <c r="I212" i="76" s="1"/>
  <c r="Q212" s="1"/>
  <c r="E14" i="96"/>
  <c r="I211" i="76" s="1"/>
  <c r="Q211" s="1"/>
  <c r="E13" i="96"/>
  <c r="I210" i="76" s="1"/>
  <c r="Q210" s="1"/>
  <c r="I204"/>
  <c r="Q204" s="1"/>
  <c r="E16" i="95"/>
  <c r="I203" i="76" s="1"/>
  <c r="Q203" s="1"/>
  <c r="E15" i="95"/>
  <c r="I202" i="76" s="1"/>
  <c r="Q202" s="1"/>
  <c r="E14" i="95"/>
  <c r="I201" i="76" s="1"/>
  <c r="Q201" s="1"/>
  <c r="E13" i="95"/>
  <c r="I200" i="76" s="1"/>
  <c r="Q200" s="1"/>
  <c r="I199"/>
  <c r="Q199" s="1"/>
  <c r="E16" i="70"/>
  <c r="I198" i="76" s="1"/>
  <c r="Q198" s="1"/>
  <c r="E15" i="70"/>
  <c r="I197" i="76" s="1"/>
  <c r="Q197" s="1"/>
  <c r="E14" i="70"/>
  <c r="I196" i="76" s="1"/>
  <c r="Q196" s="1"/>
  <c r="E13" i="70"/>
  <c r="I195" i="76" s="1"/>
  <c r="Q195" s="1"/>
  <c r="D16" i="14"/>
  <c r="H188" i="76" s="1"/>
  <c r="P188" s="1"/>
  <c r="D15" i="14"/>
  <c r="H187" i="76" s="1"/>
  <c r="D13" i="14"/>
  <c r="H185" i="76" s="1"/>
  <c r="P185" s="1"/>
  <c r="E16" i="14"/>
  <c r="E15"/>
  <c r="E14"/>
  <c r="E13"/>
  <c r="D16" i="94"/>
  <c r="H193" i="76" s="1"/>
  <c r="P193" s="1"/>
  <c r="D15" i="94"/>
  <c r="H192" i="76" s="1"/>
  <c r="P192" s="1"/>
  <c r="D13" i="94"/>
  <c r="H190" i="76" s="1"/>
  <c r="P190" s="1"/>
  <c r="I194"/>
  <c r="Q194" s="1"/>
  <c r="E16" i="94"/>
  <c r="I193" i="76" s="1"/>
  <c r="Q193" s="1"/>
  <c r="E15" i="94"/>
  <c r="I192" i="76" s="1"/>
  <c r="Q192" s="1"/>
  <c r="E14" i="94"/>
  <c r="I191" i="76" s="1"/>
  <c r="Q191" s="1"/>
  <c r="E13" i="94"/>
  <c r="I190" i="76" s="1"/>
  <c r="Q190" s="1"/>
  <c r="I174"/>
  <c r="Q174" s="1"/>
  <c r="E16" i="13"/>
  <c r="I173" i="76" s="1"/>
  <c r="E15" i="13"/>
  <c r="I172" i="76" s="1"/>
  <c r="Q172" s="1"/>
  <c r="E14" i="13"/>
  <c r="I171" i="76" s="1"/>
  <c r="Q171" s="1"/>
  <c r="E13" i="13"/>
  <c r="I170" i="76" s="1"/>
  <c r="Q170" s="1"/>
  <c r="H17" i="93"/>
  <c r="I159" i="76"/>
  <c r="Q159" s="1"/>
  <c r="E16" i="93"/>
  <c r="I158" i="76" s="1"/>
  <c r="Q158" s="1"/>
  <c r="E15" i="93"/>
  <c r="I157" i="76" s="1"/>
  <c r="Q157" s="1"/>
  <c r="E13" i="93"/>
  <c r="I155" i="76" s="1"/>
  <c r="Q155" s="1"/>
  <c r="E14" i="93"/>
  <c r="I156" i="76" s="1"/>
  <c r="Q156" s="1"/>
  <c r="D16" i="12"/>
  <c r="H163" i="76" s="1"/>
  <c r="P163" s="1"/>
  <c r="D15" i="12"/>
  <c r="H162" i="76" s="1"/>
  <c r="P162" s="1"/>
  <c r="D13" i="12"/>
  <c r="H160" i="76" s="1"/>
  <c r="P160" s="1"/>
  <c r="I164"/>
  <c r="Q164" s="1"/>
  <c r="E15" i="12"/>
  <c r="I162" i="76" s="1"/>
  <c r="Q162" s="1"/>
  <c r="E14" i="12"/>
  <c r="I161" i="76" s="1"/>
  <c r="Q161" s="1"/>
  <c r="E13" i="12"/>
  <c r="I160" i="76" s="1"/>
  <c r="Q160" s="1"/>
  <c r="E16" i="12"/>
  <c r="I163" i="76" s="1"/>
  <c r="Q163" s="1"/>
  <c r="D16" i="92"/>
  <c r="H138" i="76" s="1"/>
  <c r="P138" s="1"/>
  <c r="I139"/>
  <c r="Q139" s="1"/>
  <c r="E16" i="92"/>
  <c r="I138" i="76" s="1"/>
  <c r="Q138" s="1"/>
  <c r="E15" i="92"/>
  <c r="I137" i="76" s="1"/>
  <c r="Q137" s="1"/>
  <c r="E14" i="92"/>
  <c r="I136" i="76" s="1"/>
  <c r="Q136" s="1"/>
  <c r="E13" i="92"/>
  <c r="I135" i="76" s="1"/>
  <c r="Q135" s="1"/>
  <c r="E41" i="68"/>
  <c r="I144" i="76"/>
  <c r="Q144" s="1"/>
  <c r="E16" i="68"/>
  <c r="I143" i="76" s="1"/>
  <c r="Q143" s="1"/>
  <c r="E15" i="68"/>
  <c r="I142" i="76" s="1"/>
  <c r="Q142" s="1"/>
  <c r="E14" i="68"/>
  <c r="I141" i="76" s="1"/>
  <c r="Q141" s="1"/>
  <c r="E13" i="68"/>
  <c r="I140" i="76" s="1"/>
  <c r="Q140" s="1"/>
  <c r="E41" i="90"/>
  <c r="H17" s="1"/>
  <c r="I119" i="76"/>
  <c r="Q119" s="1"/>
  <c r="E41" i="91"/>
  <c r="E30" s="1"/>
  <c r="E16"/>
  <c r="I118" i="76" s="1"/>
  <c r="Q118" s="1"/>
  <c r="E15" i="91"/>
  <c r="I117" i="76" s="1"/>
  <c r="Q117" s="1"/>
  <c r="E14" i="91"/>
  <c r="I116" i="76" s="1"/>
  <c r="Q116" s="1"/>
  <c r="E13" i="91"/>
  <c r="I115" i="76" s="1"/>
  <c r="Q115" s="1"/>
  <c r="I124"/>
  <c r="Q124" s="1"/>
  <c r="E16" i="90"/>
  <c r="I123" i="76" s="1"/>
  <c r="Q123" s="1"/>
  <c r="E15" i="90"/>
  <c r="I122" i="76" s="1"/>
  <c r="Q122" s="1"/>
  <c r="E13" i="90"/>
  <c r="I120" i="76" s="1"/>
  <c r="Q120" s="1"/>
  <c r="E14" i="90"/>
  <c r="I121" i="76" s="1"/>
  <c r="Q121" s="1"/>
  <c r="Q173" l="1"/>
  <c r="O178" i="42"/>
  <c r="O241"/>
  <c r="Q247" i="76"/>
  <c r="K277" i="42"/>
  <c r="Q249" i="76"/>
  <c r="P187"/>
  <c r="H17" i="91"/>
  <c r="H119" i="76" s="1"/>
  <c r="H17" i="68"/>
  <c r="H144" i="76" s="1"/>
  <c r="P144" s="1"/>
  <c r="K274" i="42"/>
  <c r="Q219" i="76"/>
  <c r="O240" i="42"/>
  <c r="Q246" i="76"/>
  <c r="O239" i="42"/>
  <c r="Q245" i="76"/>
  <c r="J277" i="42"/>
  <c r="P249" i="76"/>
  <c r="K276" i="42"/>
  <c r="I234" i="76"/>
  <c r="O236" i="42"/>
  <c r="I231" i="76"/>
  <c r="I233"/>
  <c r="Q233" s="1"/>
  <c r="O235" i="42"/>
  <c r="I230" i="76"/>
  <c r="O237" i="42"/>
  <c r="I232" i="76"/>
  <c r="I189"/>
  <c r="I185"/>
  <c r="I187"/>
  <c r="J187" s="1"/>
  <c r="I186"/>
  <c r="I188"/>
  <c r="H124"/>
  <c r="P124" s="1"/>
  <c r="H159"/>
  <c r="P159" s="1"/>
  <c r="K273" i="42"/>
  <c r="K272"/>
  <c r="K271"/>
  <c r="O242"/>
  <c r="O238"/>
  <c r="O227"/>
  <c r="O229"/>
  <c r="O230"/>
  <c r="O228"/>
  <c r="O151"/>
  <c r="O152"/>
  <c r="O153"/>
  <c r="K196"/>
  <c r="O155"/>
  <c r="K197"/>
  <c r="O159"/>
  <c r="O162"/>
  <c r="O163"/>
  <c r="O166"/>
  <c r="O168"/>
  <c r="O169"/>
  <c r="K200"/>
  <c r="O171"/>
  <c r="O174"/>
  <c r="O175"/>
  <c r="O184"/>
  <c r="O185"/>
  <c r="K204"/>
  <c r="O215"/>
  <c r="O218"/>
  <c r="O220"/>
  <c r="O221"/>
  <c r="O223"/>
  <c r="O154"/>
  <c r="O156"/>
  <c r="O157"/>
  <c r="O158"/>
  <c r="O160"/>
  <c r="O161"/>
  <c r="K198"/>
  <c r="O164"/>
  <c r="O165"/>
  <c r="K199"/>
  <c r="O167"/>
  <c r="O170"/>
  <c r="O172"/>
  <c r="O173"/>
  <c r="K201"/>
  <c r="O176"/>
  <c r="O177"/>
  <c r="K202"/>
  <c r="O183"/>
  <c r="O186"/>
  <c r="O216"/>
  <c r="O217"/>
  <c r="O219"/>
  <c r="O222"/>
  <c r="O224"/>
  <c r="O225"/>
  <c r="O226"/>
  <c r="H219" i="76"/>
  <c r="F13" i="12"/>
  <c r="F16"/>
  <c r="N173" i="42"/>
  <c r="F15" i="94"/>
  <c r="N181" i="42"/>
  <c r="F13" i="14"/>
  <c r="N183" i="42"/>
  <c r="F16" i="14"/>
  <c r="N186" i="42"/>
  <c r="F13" i="98"/>
  <c r="F16"/>
  <c r="N238" i="42"/>
  <c r="N162"/>
  <c r="F16" i="92"/>
  <c r="F15" i="12"/>
  <c r="N171" i="42"/>
  <c r="N174"/>
  <c r="F13" i="94"/>
  <c r="N179" i="42"/>
  <c r="Q179" s="1"/>
  <c r="F16" i="94"/>
  <c r="N182" i="42"/>
  <c r="Q182" s="1"/>
  <c r="F15" i="14"/>
  <c r="N185" i="42"/>
  <c r="F15" i="71"/>
  <c r="F16"/>
  <c r="N234" i="42"/>
  <c r="F15" i="98"/>
  <c r="J17" i="96"/>
  <c r="H214" i="76"/>
  <c r="J17" i="71"/>
  <c r="J275" i="42"/>
  <c r="J249" i="76"/>
  <c r="J17" i="98"/>
  <c r="J276" i="42"/>
  <c r="E41" i="94"/>
  <c r="E41" i="14"/>
  <c r="E41" i="70"/>
  <c r="H17" s="1"/>
  <c r="E41" i="92"/>
  <c r="J17" i="99"/>
  <c r="J17" i="93"/>
  <c r="J17" i="90"/>
  <c r="N276" i="42" l="1"/>
  <c r="O233"/>
  <c r="Q232" i="76"/>
  <c r="N277" i="42"/>
  <c r="J197"/>
  <c r="N197" s="1"/>
  <c r="J17" i="91"/>
  <c r="J17" i="68"/>
  <c r="K203" i="42"/>
  <c r="Q189" i="76"/>
  <c r="O181" i="42"/>
  <c r="Q187" i="76"/>
  <c r="P119"/>
  <c r="J119"/>
  <c r="K119" s="1"/>
  <c r="J196" i="42"/>
  <c r="N196" s="1"/>
  <c r="H17" i="14"/>
  <c r="H189" i="76" s="1"/>
  <c r="H17" i="92"/>
  <c r="H139" i="76" s="1"/>
  <c r="H17" i="12"/>
  <c r="H164" i="76" s="1"/>
  <c r="H17" i="94"/>
  <c r="J17" s="1"/>
  <c r="K275" i="42"/>
  <c r="Q234" i="76"/>
  <c r="J274" i="42"/>
  <c r="P219" i="76"/>
  <c r="J273" i="42"/>
  <c r="P214" i="76"/>
  <c r="O180" i="42"/>
  <c r="Q186" i="76"/>
  <c r="O232" i="42"/>
  <c r="Q231" i="76"/>
  <c r="O231" i="42"/>
  <c r="Q230" i="76"/>
  <c r="O179" i="42"/>
  <c r="Q185" i="76"/>
  <c r="O234" i="42"/>
  <c r="O182"/>
  <c r="Q188" i="76"/>
  <c r="H199"/>
  <c r="J199" s="1"/>
  <c r="J17" i="97"/>
  <c r="H194" i="76"/>
  <c r="Q183" i="42"/>
  <c r="Q181"/>
  <c r="Q173"/>
  <c r="Q186"/>
  <c r="Q185"/>
  <c r="Q174"/>
  <c r="Q171"/>
  <c r="Q162"/>
  <c r="Q238"/>
  <c r="N237"/>
  <c r="Q237" s="1"/>
  <c r="Q234"/>
  <c r="N233"/>
  <c r="Q233" s="1"/>
  <c r="N231"/>
  <c r="Q231" s="1"/>
  <c r="J237" i="76"/>
  <c r="J233"/>
  <c r="J232"/>
  <c r="J230"/>
  <c r="J192"/>
  <c r="J188"/>
  <c r="J185"/>
  <c r="J163"/>
  <c r="J160"/>
  <c r="J138"/>
  <c r="J238"/>
  <c r="J193"/>
  <c r="J190"/>
  <c r="J162"/>
  <c r="J199" i="42"/>
  <c r="N199" s="1"/>
  <c r="J17" i="14"/>
  <c r="J17" i="95"/>
  <c r="H204" i="76"/>
  <c r="J200" i="42"/>
  <c r="N200" s="1"/>
  <c r="J239" i="76"/>
  <c r="J219"/>
  <c r="K249"/>
  <c r="J234"/>
  <c r="J214"/>
  <c r="J124"/>
  <c r="J17" i="70"/>
  <c r="J17" i="12" l="1"/>
  <c r="P164" i="76"/>
  <c r="J201" i="42"/>
  <c r="N201" s="1"/>
  <c r="J164" i="76"/>
  <c r="K164" s="1"/>
  <c r="J17" i="92"/>
  <c r="P139" i="76"/>
  <c r="J198" i="42"/>
  <c r="N198" s="1"/>
  <c r="J139" i="76"/>
  <c r="K142" s="1"/>
  <c r="P189"/>
  <c r="J189"/>
  <c r="K193" s="1"/>
  <c r="J203" i="42"/>
  <c r="N203" s="1"/>
  <c r="J272"/>
  <c r="P204" i="76"/>
  <c r="J271" i="42"/>
  <c r="P199" i="76"/>
  <c r="J204" i="42"/>
  <c r="N204" s="1"/>
  <c r="P194" i="76"/>
  <c r="K233"/>
  <c r="K247"/>
  <c r="K237"/>
  <c r="K124"/>
  <c r="K214"/>
  <c r="K234"/>
  <c r="K219"/>
  <c r="K239"/>
  <c r="K199"/>
  <c r="J159"/>
  <c r="K163" s="1"/>
  <c r="J204"/>
  <c r="J194"/>
  <c r="K194" s="1"/>
  <c r="J144"/>
  <c r="I109"/>
  <c r="Q109" s="1"/>
  <c r="E41" i="89"/>
  <c r="E16"/>
  <c r="I108" i="76" s="1"/>
  <c r="Q108" s="1"/>
  <c r="E15" i="89"/>
  <c r="I107" i="76" s="1"/>
  <c r="Q107" s="1"/>
  <c r="E14" i="89"/>
  <c r="I106" i="76" s="1"/>
  <c r="Q106" s="1"/>
  <c r="E13" i="89"/>
  <c r="I105" i="76" s="1"/>
  <c r="Q105" s="1"/>
  <c r="K172" l="1"/>
  <c r="K139"/>
  <c r="K192"/>
  <c r="K189"/>
  <c r="H17" i="89"/>
  <c r="H109" i="76" s="1"/>
  <c r="O147" i="42"/>
  <c r="K195"/>
  <c r="O148"/>
  <c r="O149"/>
  <c r="O150"/>
  <c r="K144" i="76"/>
  <c r="K204"/>
  <c r="K159"/>
  <c r="J17" i="89" l="1"/>
  <c r="P109" i="76"/>
  <c r="J195" i="42"/>
  <c r="N195" s="1"/>
  <c r="J109" i="76"/>
  <c r="K109" s="1"/>
  <c r="I104"/>
  <c r="Q104" s="1"/>
  <c r="E16" i="62"/>
  <c r="I103" i="76" s="1"/>
  <c r="Q103" s="1"/>
  <c r="E15" i="62"/>
  <c r="I102" i="76" s="1"/>
  <c r="Q102" s="1"/>
  <c r="E14" i="62"/>
  <c r="I101" i="76" s="1"/>
  <c r="Q101" s="1"/>
  <c r="E13" i="62"/>
  <c r="I100" i="76" s="1"/>
  <c r="Q100" s="1"/>
  <c r="O143" i="42" l="1"/>
  <c r="O146"/>
  <c r="K194"/>
  <c r="O144"/>
  <c r="O145"/>
  <c r="E26" i="102"/>
  <c r="F26" s="1"/>
  <c r="E26" i="103"/>
  <c r="F26" s="1"/>
  <c r="E33"/>
  <c r="F33" s="1"/>
  <c r="E33" i="102"/>
  <c r="F33" s="1"/>
  <c r="E32"/>
  <c r="F32" s="1"/>
  <c r="E32" i="103"/>
  <c r="F32" s="1"/>
  <c r="E34" i="102"/>
  <c r="F34" s="1"/>
  <c r="E34" i="103"/>
  <c r="F34" s="1"/>
  <c r="I94" i="76" l="1"/>
  <c r="Q94" s="1"/>
  <c r="H17" i="65"/>
  <c r="E16"/>
  <c r="I93" i="76" s="1"/>
  <c r="Q93" s="1"/>
  <c r="E15" i="65"/>
  <c r="I92" i="76" s="1"/>
  <c r="Q92" s="1"/>
  <c r="E14" i="65"/>
  <c r="I91" i="76" s="1"/>
  <c r="Q91" s="1"/>
  <c r="E13" i="65"/>
  <c r="I90" i="76" s="1"/>
  <c r="Q90" s="1"/>
  <c r="D16" i="65"/>
  <c r="H93" i="76" s="1"/>
  <c r="P93" s="1"/>
  <c r="D15" i="65"/>
  <c r="H92" i="76" s="1"/>
  <c r="D13" i="65"/>
  <c r="H90" i="76" s="1"/>
  <c r="P90" s="1"/>
  <c r="I99"/>
  <c r="Q99" s="1"/>
  <c r="E41" i="88"/>
  <c r="H17" s="1"/>
  <c r="E16"/>
  <c r="I98" i="76" s="1"/>
  <c r="Q98" s="1"/>
  <c r="E15" i="88"/>
  <c r="I97" i="76" s="1"/>
  <c r="Q97" s="1"/>
  <c r="E14" i="88"/>
  <c r="I96" i="76" s="1"/>
  <c r="Q96" s="1"/>
  <c r="E13" i="88"/>
  <c r="I95" i="76" s="1"/>
  <c r="Q95" s="1"/>
  <c r="D16" i="88"/>
  <c r="H98" i="76" s="1"/>
  <c r="P98" s="1"/>
  <c r="D15" i="88"/>
  <c r="H97" i="76" s="1"/>
  <c r="P97" s="1"/>
  <c r="D13" i="88"/>
  <c r="H95" i="76" s="1"/>
  <c r="P95" s="1"/>
  <c r="E16" i="63"/>
  <c r="I88" i="76" s="1"/>
  <c r="Q88" s="1"/>
  <c r="E15" i="63"/>
  <c r="I87" i="76" s="1"/>
  <c r="Q87" s="1"/>
  <c r="E14" i="63"/>
  <c r="I86" i="76" s="1"/>
  <c r="Q86" s="1"/>
  <c r="E13" i="63"/>
  <c r="I85" i="76" s="1"/>
  <c r="Q85" s="1"/>
  <c r="I74"/>
  <c r="Q74" s="1"/>
  <c r="E41" i="87"/>
  <c r="H17" s="1"/>
  <c r="E16"/>
  <c r="I73" i="76" s="1"/>
  <c r="Q73" s="1"/>
  <c r="E15" i="87"/>
  <c r="I72" i="76" s="1"/>
  <c r="Q72" s="1"/>
  <c r="E14" i="87"/>
  <c r="I71" i="76" s="1"/>
  <c r="Q71" s="1"/>
  <c r="E13" i="87"/>
  <c r="I70" i="76" s="1"/>
  <c r="Q70" s="1"/>
  <c r="I79"/>
  <c r="Q79" s="1"/>
  <c r="E41" i="64"/>
  <c r="H17" s="1"/>
  <c r="E16"/>
  <c r="I78" i="76" s="1"/>
  <c r="Q78" s="1"/>
  <c r="E15" i="64"/>
  <c r="I77" i="76" s="1"/>
  <c r="Q77" s="1"/>
  <c r="E14" i="64"/>
  <c r="I76" i="76" s="1"/>
  <c r="Q76" s="1"/>
  <c r="E13" i="64"/>
  <c r="I75" i="76" s="1"/>
  <c r="Q75" s="1"/>
  <c r="I64"/>
  <c r="Q64" s="1"/>
  <c r="E41" i="86"/>
  <c r="H17" s="1"/>
  <c r="E16"/>
  <c r="I63" i="76" s="1"/>
  <c r="Q63" s="1"/>
  <c r="E15" i="86"/>
  <c r="I62" i="76" s="1"/>
  <c r="Q62" s="1"/>
  <c r="E14" i="86"/>
  <c r="I61" i="76" s="1"/>
  <c r="Q61" s="1"/>
  <c r="E13" i="86"/>
  <c r="I60" i="76" s="1"/>
  <c r="Q60" s="1"/>
  <c r="I69"/>
  <c r="Q69" s="1"/>
  <c r="E41" i="85"/>
  <c r="H17" s="1"/>
  <c r="E16"/>
  <c r="I68" i="76" s="1"/>
  <c r="Q68" s="1"/>
  <c r="E15" i="85"/>
  <c r="I67" i="76" s="1"/>
  <c r="Q67" s="1"/>
  <c r="E14" i="85"/>
  <c r="I66" i="76" s="1"/>
  <c r="Q66" s="1"/>
  <c r="E13" i="85"/>
  <c r="I65" i="76" s="1"/>
  <c r="Q65" s="1"/>
  <c r="I49"/>
  <c r="Q49" s="1"/>
  <c r="E41" i="84"/>
  <c r="E16"/>
  <c r="I48" i="76" s="1"/>
  <c r="Q48" s="1"/>
  <c r="E15" i="84"/>
  <c r="I47" i="76" s="1"/>
  <c r="Q47" s="1"/>
  <c r="E14" i="84"/>
  <c r="I46" i="76" s="1"/>
  <c r="Q46" s="1"/>
  <c r="E13" i="84"/>
  <c r="I45" i="76" s="1"/>
  <c r="Q45" s="1"/>
  <c r="I44"/>
  <c r="Q44" s="1"/>
  <c r="E41" i="83"/>
  <c r="H17" s="1"/>
  <c r="E16"/>
  <c r="I43" i="76" s="1"/>
  <c r="Q43" s="1"/>
  <c r="E15" i="83"/>
  <c r="I42" i="76" s="1"/>
  <c r="Q42" s="1"/>
  <c r="E14" i="83"/>
  <c r="I41" i="76" s="1"/>
  <c r="Q41" s="1"/>
  <c r="E13" i="83"/>
  <c r="I40" i="76" s="1"/>
  <c r="Q40" s="1"/>
  <c r="I34"/>
  <c r="Q34" s="1"/>
  <c r="E16" i="82"/>
  <c r="I33" i="76" s="1"/>
  <c r="Q33" s="1"/>
  <c r="E15" i="82"/>
  <c r="I32" i="76" s="1"/>
  <c r="Q32" s="1"/>
  <c r="E14" i="82"/>
  <c r="I31" i="76" s="1"/>
  <c r="Q31" s="1"/>
  <c r="E13" i="82"/>
  <c r="I30" i="76" s="1"/>
  <c r="Q30" s="1"/>
  <c r="I29"/>
  <c r="Q29" s="1"/>
  <c r="E41" i="51"/>
  <c r="H17" s="1"/>
  <c r="E16"/>
  <c r="I28" i="76" s="1"/>
  <c r="Q28" s="1"/>
  <c r="E15" i="51"/>
  <c r="I27" i="76" s="1"/>
  <c r="Q27" s="1"/>
  <c r="E14" i="51"/>
  <c r="I26" i="76" s="1"/>
  <c r="Q26" s="1"/>
  <c r="E13" i="51"/>
  <c r="I25" i="76" s="1"/>
  <c r="Q25" s="1"/>
  <c r="I24"/>
  <c r="Q24" s="1"/>
  <c r="E41" i="77"/>
  <c r="H17" s="1"/>
  <c r="E16"/>
  <c r="I23" i="76" s="1"/>
  <c r="Q23" s="1"/>
  <c r="E15" i="77"/>
  <c r="I22" i="76" s="1"/>
  <c r="Q22" s="1"/>
  <c r="D15" i="77"/>
  <c r="E14"/>
  <c r="I21" i="76" s="1"/>
  <c r="Q21" s="1"/>
  <c r="E13" i="77"/>
  <c r="I20" i="76" s="1"/>
  <c r="Q20" s="1"/>
  <c r="D16" i="77"/>
  <c r="I19" i="76"/>
  <c r="Q19" s="1"/>
  <c r="E41" i="67"/>
  <c r="H17" s="1"/>
  <c r="E16"/>
  <c r="I18" i="76" s="1"/>
  <c r="Q18" s="1"/>
  <c r="E15" i="67"/>
  <c r="I17" i="76" s="1"/>
  <c r="Q17" s="1"/>
  <c r="E14" i="67"/>
  <c r="I16" i="76" s="1"/>
  <c r="Q16" s="1"/>
  <c r="E13" i="67"/>
  <c r="I15" i="76" s="1"/>
  <c r="Q15" s="1"/>
  <c r="I14"/>
  <c r="Q14" s="1"/>
  <c r="E41" i="75"/>
  <c r="H17" s="1"/>
  <c r="E16"/>
  <c r="I13" i="76" s="1"/>
  <c r="Q13" s="1"/>
  <c r="E15" i="75"/>
  <c r="I12" i="76" s="1"/>
  <c r="Q12" s="1"/>
  <c r="E14" i="75"/>
  <c r="I11" i="76" s="1"/>
  <c r="Q11" s="1"/>
  <c r="E13" i="75"/>
  <c r="I10" i="76" s="1"/>
  <c r="Q10" s="1"/>
  <c r="I9"/>
  <c r="Q9" s="1"/>
  <c r="P92" l="1"/>
  <c r="J92"/>
  <c r="H17" i="84"/>
  <c r="H49" i="76" s="1"/>
  <c r="I89"/>
  <c r="Q89" s="1"/>
  <c r="H44"/>
  <c r="P44" s="1"/>
  <c r="H69"/>
  <c r="H64"/>
  <c r="H79"/>
  <c r="H74"/>
  <c r="H99"/>
  <c r="H94"/>
  <c r="J94" s="1"/>
  <c r="O37" i="42"/>
  <c r="O38"/>
  <c r="O39"/>
  <c r="O40"/>
  <c r="O41"/>
  <c r="O44"/>
  <c r="O45"/>
  <c r="O47"/>
  <c r="O48"/>
  <c r="O70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101"/>
  <c r="O102"/>
  <c r="O105"/>
  <c r="O106"/>
  <c r="O107"/>
  <c r="O108"/>
  <c r="O109"/>
  <c r="O110"/>
  <c r="O113"/>
  <c r="K56"/>
  <c r="K57"/>
  <c r="K58"/>
  <c r="O42"/>
  <c r="O43"/>
  <c r="O46"/>
  <c r="K59"/>
  <c r="K122"/>
  <c r="O71"/>
  <c r="O72"/>
  <c r="K123"/>
  <c r="K124"/>
  <c r="K125"/>
  <c r="K126"/>
  <c r="K127"/>
  <c r="K128"/>
  <c r="K129"/>
  <c r="O99"/>
  <c r="O100"/>
  <c r="O103"/>
  <c r="O104"/>
  <c r="K131"/>
  <c r="K132"/>
  <c r="O111"/>
  <c r="O112"/>
  <c r="H19" i="76"/>
  <c r="F13" i="88"/>
  <c r="N106" i="42"/>
  <c r="Q106" s="1"/>
  <c r="F15" i="88"/>
  <c r="N108" i="42"/>
  <c r="F16" i="88"/>
  <c r="N109" i="42"/>
  <c r="Q109" s="1"/>
  <c r="F13" i="65"/>
  <c r="N110" i="42"/>
  <c r="F16" i="65"/>
  <c r="N113" i="42"/>
  <c r="H14" i="76"/>
  <c r="F15" i="65"/>
  <c r="N112" i="42"/>
  <c r="F16" i="77"/>
  <c r="H23" i="76"/>
  <c r="H29"/>
  <c r="F15" i="77"/>
  <c r="H22" i="76"/>
  <c r="J17" i="77"/>
  <c r="H24" i="76"/>
  <c r="J17" i="88"/>
  <c r="J17" i="67"/>
  <c r="J17" i="75"/>
  <c r="J17" i="86"/>
  <c r="J17" i="64"/>
  <c r="J17" i="87"/>
  <c r="J17" i="65"/>
  <c r="J17" i="85"/>
  <c r="J17" i="84" l="1"/>
  <c r="P49" i="76"/>
  <c r="J125" i="42"/>
  <c r="J49" i="76"/>
  <c r="K49" s="1"/>
  <c r="J59" i="42"/>
  <c r="P24" i="76"/>
  <c r="N47" i="42"/>
  <c r="Q47" s="1"/>
  <c r="P22" i="76"/>
  <c r="J122" i="42"/>
  <c r="P29" i="76"/>
  <c r="J58" i="42"/>
  <c r="P19" i="76"/>
  <c r="J132" i="42"/>
  <c r="P99" i="76"/>
  <c r="J129" i="42"/>
  <c r="N129" s="1"/>
  <c r="P79" i="76"/>
  <c r="J127" i="42"/>
  <c r="N127" s="1"/>
  <c r="P69" i="76"/>
  <c r="N48" i="42"/>
  <c r="Q48" s="1"/>
  <c r="P23" i="76"/>
  <c r="J14"/>
  <c r="K14" s="1"/>
  <c r="P14"/>
  <c r="J131" i="42"/>
  <c r="N131" s="1"/>
  <c r="P94" i="76"/>
  <c r="J128" i="42"/>
  <c r="N128" s="1"/>
  <c r="P74" i="76"/>
  <c r="J126" i="42"/>
  <c r="N126" s="1"/>
  <c r="P64" i="76"/>
  <c r="K130" i="42"/>
  <c r="F24" i="30"/>
  <c r="E13" s="1"/>
  <c r="J64" i="76"/>
  <c r="K64" s="1"/>
  <c r="J99"/>
  <c r="K99" s="1"/>
  <c r="J74"/>
  <c r="K74" s="1"/>
  <c r="J79"/>
  <c r="K79" s="1"/>
  <c r="J69"/>
  <c r="J17" i="83"/>
  <c r="N132" i="42"/>
  <c r="J124"/>
  <c r="J44" i="76"/>
  <c r="K44" s="1"/>
  <c r="K94"/>
  <c r="Q112" i="42"/>
  <c r="Q113"/>
  <c r="Q110"/>
  <c r="Q108"/>
  <c r="J17" i="51"/>
  <c r="J57" i="42"/>
  <c r="J22" i="76"/>
  <c r="J23"/>
  <c r="J97"/>
  <c r="J93"/>
  <c r="K97" s="1"/>
  <c r="J90"/>
  <c r="J98"/>
  <c r="J95"/>
  <c r="J19"/>
  <c r="J24"/>
  <c r="J29"/>
  <c r="E16" i="69"/>
  <c r="I8" i="76" s="1"/>
  <c r="Q8" s="1"/>
  <c r="E15" i="69"/>
  <c r="I7" i="76" s="1"/>
  <c r="Q7" s="1"/>
  <c r="E14" i="69"/>
  <c r="I6" i="76" s="1"/>
  <c r="Q6" s="1"/>
  <c r="E13" i="69"/>
  <c r="I359" i="76" l="1"/>
  <c r="F24" i="50"/>
  <c r="E13" s="1"/>
  <c r="I363" i="76" s="1"/>
  <c r="K69"/>
  <c r="K27"/>
  <c r="K19"/>
  <c r="K98"/>
  <c r="I5"/>
  <c r="O35" i="42"/>
  <c r="O34"/>
  <c r="O36"/>
  <c r="K24" i="76"/>
  <c r="K29"/>
  <c r="O296" i="42" l="1"/>
  <c r="Q359" i="76"/>
  <c r="O299" i="42"/>
  <c r="Q363" i="76"/>
  <c r="F24" i="55"/>
  <c r="E13" s="1"/>
  <c r="I375" i="76" s="1"/>
  <c r="F24" i="54"/>
  <c r="E13" s="1"/>
  <c r="I367" i="76" s="1"/>
  <c r="O33" i="42"/>
  <c r="F32" i="79"/>
  <c r="H15" s="1"/>
  <c r="O302" i="42" l="1"/>
  <c r="Q367" i="76"/>
  <c r="O308" i="42"/>
  <c r="Q375" i="76"/>
  <c r="F26" i="79"/>
  <c r="F27"/>
  <c r="K7" i="76"/>
  <c r="F48" i="72" l="1"/>
  <c r="E30" l="1"/>
  <c r="E47" l="1"/>
  <c r="Q304" i="42" l="1"/>
  <c r="N327" l="1"/>
  <c r="N325" l="1"/>
  <c r="N59" l="1"/>
  <c r="I42" i="79" l="1"/>
  <c r="F28" s="1"/>
  <c r="F29" s="1"/>
  <c r="J33"/>
  <c r="E32"/>
  <c r="J41"/>
  <c r="J40"/>
  <c r="J39"/>
  <c r="J38"/>
  <c r="J37"/>
  <c r="J36"/>
  <c r="J35"/>
  <c r="J34"/>
  <c r="E27" l="1"/>
  <c r="E29" s="1"/>
  <c r="G15"/>
  <c r="H385" i="76" s="1"/>
  <c r="J42" i="79"/>
  <c r="H25" i="78"/>
  <c r="H14"/>
  <c r="G27"/>
  <c r="I27" s="1"/>
  <c r="G28"/>
  <c r="I28" s="1"/>
  <c r="G29"/>
  <c r="G30"/>
  <c r="I30" s="1"/>
  <c r="G31"/>
  <c r="G32"/>
  <c r="I32" s="1"/>
  <c r="G33"/>
  <c r="I33" s="1"/>
  <c r="G34"/>
  <c r="I34" s="1"/>
  <c r="G26"/>
  <c r="F34"/>
  <c r="F33"/>
  <c r="F32"/>
  <c r="F30"/>
  <c r="F29"/>
  <c r="F28"/>
  <c r="F27"/>
  <c r="F26"/>
  <c r="H48" i="72"/>
  <c r="E26" i="79" l="1"/>
  <c r="D14" s="1"/>
  <c r="H384" i="76" s="1"/>
  <c r="P384" s="1"/>
  <c r="J377" i="42"/>
  <c r="P385" i="76"/>
  <c r="I385"/>
  <c r="Q385" s="1"/>
  <c r="J385"/>
  <c r="K385" s="1"/>
  <c r="I390"/>
  <c r="Q390" s="1"/>
  <c r="I29" i="78"/>
  <c r="G25"/>
  <c r="E14" i="79"/>
  <c r="I31" i="78"/>
  <c r="I15" i="79"/>
  <c r="I26" i="78"/>
  <c r="K377" i="42" l="1"/>
  <c r="N366"/>
  <c r="I384" i="76"/>
  <c r="F14" i="79"/>
  <c r="K351" i="42"/>
  <c r="I25" i="78"/>
  <c r="O366" i="42" l="1"/>
  <c r="Q384" i="76"/>
  <c r="Q366" i="42"/>
  <c r="J384" i="76"/>
  <c r="N377" i="42"/>
  <c r="E13" i="78"/>
  <c r="I389" i="76" s="1"/>
  <c r="Q389" s="1"/>
  <c r="O340" i="42" l="1"/>
  <c r="E56" l="1"/>
  <c r="C56"/>
  <c r="D56"/>
  <c r="Q310" l="1"/>
  <c r="F40" i="72" l="1"/>
  <c r="Q313" i="42" l="1"/>
  <c r="H49" i="72" l="1"/>
  <c r="H50"/>
  <c r="H47" l="1"/>
  <c r="F44"/>
  <c r="I16" s="1"/>
  <c r="I358" i="76" l="1"/>
  <c r="Q358" s="1"/>
  <c r="E41" i="69"/>
  <c r="H17" s="1"/>
  <c r="K322" i="42" l="1"/>
  <c r="J17" i="69" l="1"/>
  <c r="H9" i="76"/>
  <c r="P9" s="1"/>
  <c r="E31" i="103"/>
  <c r="E36"/>
  <c r="E31" i="102"/>
  <c r="E36"/>
  <c r="E36" i="78"/>
  <c r="Q307" i="42"/>
  <c r="G14" i="78" l="1"/>
  <c r="H390" i="76" s="1"/>
  <c r="E22" i="78"/>
  <c r="D13" s="1"/>
  <c r="G14" i="102"/>
  <c r="E22"/>
  <c r="D13" s="1"/>
  <c r="G14" i="103"/>
  <c r="E22"/>
  <c r="J56" i="42"/>
  <c r="J9" i="76"/>
  <c r="F31" i="102"/>
  <c r="F25" s="1"/>
  <c r="E25"/>
  <c r="F31" i="103"/>
  <c r="F25" s="1"/>
  <c r="E25"/>
  <c r="Q303" i="42"/>
  <c r="F31" i="78"/>
  <c r="F25" s="1"/>
  <c r="E25"/>
  <c r="N122" i="42"/>
  <c r="I14" i="78" l="1"/>
  <c r="J351" i="42"/>
  <c r="P390" i="76"/>
  <c r="I14" i="103"/>
  <c r="H394" i="76"/>
  <c r="I14" i="102"/>
  <c r="H392" i="76"/>
  <c r="J390"/>
  <c r="K390" s="1"/>
  <c r="K9"/>
  <c r="D13" i="103"/>
  <c r="J352" i="42" l="1"/>
  <c r="N352" s="1"/>
  <c r="P392" i="76"/>
  <c r="J353" i="42"/>
  <c r="N353" s="1"/>
  <c r="P394" i="76"/>
  <c r="J394"/>
  <c r="K394" s="1"/>
  <c r="J392"/>
  <c r="K392" s="1"/>
  <c r="F13" i="103"/>
  <c r="F14" s="1"/>
  <c r="J14" s="1"/>
  <c r="H393" i="76"/>
  <c r="F13" i="102"/>
  <c r="F14" s="1"/>
  <c r="J14" s="1"/>
  <c r="H391" i="76"/>
  <c r="F13" i="78"/>
  <c r="F14" s="1"/>
  <c r="J14" s="1"/>
  <c r="H389" i="76"/>
  <c r="N351" i="42"/>
  <c r="N340" l="1"/>
  <c r="Q340" s="1"/>
  <c r="P389" i="76"/>
  <c r="N341" i="42"/>
  <c r="Q341" s="1"/>
  <c r="P391" i="76"/>
  <c r="N342" i="42"/>
  <c r="Q342" s="1"/>
  <c r="P393" i="76"/>
  <c r="J393"/>
  <c r="K393" s="1"/>
  <c r="L393" s="1"/>
  <c r="J391"/>
  <c r="K391" s="1"/>
  <c r="L391" s="1"/>
  <c r="J389"/>
  <c r="K389" s="1"/>
  <c r="L389" s="1"/>
  <c r="H30" i="72" l="1"/>
  <c r="G30"/>
  <c r="F30"/>
  <c r="E27" s="1"/>
  <c r="D14" s="1"/>
  <c r="H356" i="76" s="1"/>
  <c r="P356" s="1"/>
  <c r="F27" i="72" l="1"/>
  <c r="E14" s="1"/>
  <c r="I356" i="76" s="1"/>
  <c r="Q356" s="1"/>
  <c r="N294" i="42"/>
  <c r="O294"/>
  <c r="J356" i="76"/>
  <c r="E40" i="72"/>
  <c r="D15" s="1"/>
  <c r="E15"/>
  <c r="I357" i="76" s="1"/>
  <c r="Q357" s="1"/>
  <c r="O295" i="42" l="1"/>
  <c r="F14" i="72"/>
  <c r="H357" i="76"/>
  <c r="P357" s="1"/>
  <c r="N295" i="42" l="1"/>
  <c r="Q295" s="1"/>
  <c r="F15" i="72"/>
  <c r="J357" i="76"/>
  <c r="Q306" i="42"/>
  <c r="N271" l="1"/>
  <c r="N272" l="1"/>
  <c r="N56"/>
  <c r="N125" l="1"/>
  <c r="Q301" l="1"/>
  <c r="N124"/>
  <c r="Q298" l="1"/>
  <c r="F52" i="72" l="1"/>
  <c r="F51"/>
  <c r="F50"/>
  <c r="F49"/>
  <c r="F47" l="1"/>
  <c r="E44"/>
  <c r="H16" s="1"/>
  <c r="H358" i="76" s="1"/>
  <c r="P358" s="1"/>
  <c r="J322" i="42" l="1"/>
  <c r="J358" i="76"/>
  <c r="N326" i="42"/>
  <c r="J16" i="72"/>
  <c r="K358" i="76" l="1"/>
  <c r="N323" i="42"/>
  <c r="N324"/>
  <c r="N322"/>
  <c r="Q5" i="76" l="1"/>
  <c r="Q300" i="42" l="1"/>
  <c r="Q297"/>
  <c r="Q309"/>
  <c r="N273"/>
  <c r="N58"/>
  <c r="N57"/>
  <c r="N274"/>
  <c r="Q312"/>
  <c r="N275"/>
  <c r="Q294" l="1"/>
  <c r="E23" i="79" l="1"/>
  <c r="D13" s="1"/>
  <c r="H383" i="76" l="1"/>
  <c r="P383" s="1"/>
  <c r="F23" i="79"/>
  <c r="E13" s="1"/>
  <c r="N365" i="42" l="1"/>
  <c r="I383" i="76"/>
  <c r="F13" i="79"/>
  <c r="F15" s="1"/>
  <c r="J15" s="1"/>
  <c r="O365" i="42" l="1"/>
  <c r="Q383" i="76"/>
  <c r="J383"/>
  <c r="K383" s="1"/>
  <c r="L383" s="1"/>
  <c r="Q365" i="42"/>
  <c r="D24" i="107"/>
  <c r="C11" s="1"/>
  <c r="E11" l="1"/>
  <c r="H399" i="76"/>
  <c r="P399" s="1"/>
  <c r="N393" i="42" l="1"/>
  <c r="Q393" s="1"/>
  <c r="J399" i="76"/>
  <c r="E41" i="63" l="1"/>
  <c r="H17" s="1"/>
  <c r="E41" i="82" l="1"/>
  <c r="H17" s="1"/>
  <c r="H89" i="76"/>
  <c r="P89" s="1"/>
  <c r="J17" i="63"/>
  <c r="E41" i="13"/>
  <c r="H17" s="1"/>
  <c r="J17" i="82" l="1"/>
  <c r="H34" i="76"/>
  <c r="P34" s="1"/>
  <c r="H17" i="62"/>
  <c r="J130" i="42"/>
  <c r="N130" s="1"/>
  <c r="J89" i="76"/>
  <c r="H174"/>
  <c r="P174" s="1"/>
  <c r="J17" i="13"/>
  <c r="J34" i="76" l="1"/>
  <c r="K34" s="1"/>
  <c r="J123" i="42"/>
  <c r="N123" s="1"/>
  <c r="H104" i="76"/>
  <c r="J17" i="62"/>
  <c r="K89" i="76"/>
  <c r="J202" i="42"/>
  <c r="N202" s="1"/>
  <c r="J174" i="76"/>
  <c r="J104" l="1"/>
  <c r="K104" s="1"/>
  <c r="P104"/>
  <c r="J194" i="42"/>
  <c r="N194" s="1"/>
  <c r="K174" i="76"/>
  <c r="D13" i="70" l="1"/>
  <c r="D15" i="92"/>
  <c r="D13" i="62"/>
  <c r="D13" i="89"/>
  <c r="D15"/>
  <c r="D16"/>
  <c r="D13" i="90"/>
  <c r="D13" i="13"/>
  <c r="D15" i="68"/>
  <c r="D16"/>
  <c r="D13" i="92"/>
  <c r="D16" i="62"/>
  <c r="D15" l="1"/>
  <c r="F13" i="92"/>
  <c r="H135" i="76"/>
  <c r="P135" s="1"/>
  <c r="F15" i="68"/>
  <c r="H142" i="76"/>
  <c r="P142" s="1"/>
  <c r="D16" i="91"/>
  <c r="F13" i="13"/>
  <c r="H170" i="76"/>
  <c r="P170" s="1"/>
  <c r="D13" i="91"/>
  <c r="D15" i="90"/>
  <c r="D13" i="93"/>
  <c r="H108" i="76"/>
  <c r="P108" s="1"/>
  <c r="F16" i="89"/>
  <c r="H105" i="76"/>
  <c r="P105" s="1"/>
  <c r="F13" i="89"/>
  <c r="F15" i="92"/>
  <c r="H137" i="76"/>
  <c r="P137" s="1"/>
  <c r="F13" i="69"/>
  <c r="H5" i="76"/>
  <c r="F16" i="62"/>
  <c r="H103" i="76"/>
  <c r="P103" s="1"/>
  <c r="F16" i="68"/>
  <c r="H143" i="76"/>
  <c r="P143" s="1"/>
  <c r="D13" i="68"/>
  <c r="D16" i="13"/>
  <c r="D15" i="91"/>
  <c r="D16" i="93"/>
  <c r="D16" i="90"/>
  <c r="F13"/>
  <c r="H120" i="76"/>
  <c r="P120" s="1"/>
  <c r="H107"/>
  <c r="P107" s="1"/>
  <c r="F15" i="89"/>
  <c r="H100" i="76"/>
  <c r="P100" s="1"/>
  <c r="F13" i="62"/>
  <c r="F13" i="70"/>
  <c r="H195" i="76"/>
  <c r="P195" s="1"/>
  <c r="D13" i="83"/>
  <c r="D15"/>
  <c r="D16"/>
  <c r="D13" i="84"/>
  <c r="D15"/>
  <c r="D16"/>
  <c r="D13" i="85"/>
  <c r="D15"/>
  <c r="D16" i="87"/>
  <c r="D15" i="64"/>
  <c r="D16"/>
  <c r="D16" i="51"/>
  <c r="D13" i="82"/>
  <c r="D16"/>
  <c r="D13" i="67"/>
  <c r="D15"/>
  <c r="D16"/>
  <c r="D13" i="77"/>
  <c r="D15" i="69"/>
  <c r="D13" i="75"/>
  <c r="D15"/>
  <c r="D16"/>
  <c r="D13" i="99"/>
  <c r="D16"/>
  <c r="D13" i="95"/>
  <c r="D13" i="96"/>
  <c r="D15"/>
  <c r="D16"/>
  <c r="D13" i="71"/>
  <c r="D16" i="70"/>
  <c r="D15" l="1"/>
  <c r="D16" i="97"/>
  <c r="D16" i="66"/>
  <c r="D13" i="97"/>
  <c r="D13" i="66"/>
  <c r="H212" i="76"/>
  <c r="F15" i="96"/>
  <c r="D16" i="95"/>
  <c r="D16" i="59"/>
  <c r="H200" i="76"/>
  <c r="P200" s="1"/>
  <c r="F13" i="95"/>
  <c r="H248" i="76"/>
  <c r="P248" s="1"/>
  <c r="F16" i="99"/>
  <c r="H12" i="76"/>
  <c r="P12" s="1"/>
  <c r="F15" i="75"/>
  <c r="F16" i="69"/>
  <c r="H8" i="76"/>
  <c r="P8" s="1"/>
  <c r="H20"/>
  <c r="P20" s="1"/>
  <c r="F13" i="77"/>
  <c r="F15" i="67"/>
  <c r="H17" i="76"/>
  <c r="P17" s="1"/>
  <c r="F13" i="51"/>
  <c r="H25" i="76"/>
  <c r="P25" s="1"/>
  <c r="H30"/>
  <c r="P30" s="1"/>
  <c r="F13" i="82"/>
  <c r="F16" i="64"/>
  <c r="H78" i="76"/>
  <c r="P78" s="1"/>
  <c r="D13" i="64"/>
  <c r="D15" i="86"/>
  <c r="D13" i="63"/>
  <c r="D16" i="85"/>
  <c r="D13" i="87"/>
  <c r="F13" i="85"/>
  <c r="H65" i="76"/>
  <c r="P65" s="1"/>
  <c r="H47"/>
  <c r="F15" i="84"/>
  <c r="H43" i="76"/>
  <c r="P43" s="1"/>
  <c r="F16" i="83"/>
  <c r="H40" i="76"/>
  <c r="P40" s="1"/>
  <c r="F13" i="83"/>
  <c r="N143" i="42"/>
  <c r="Q143" s="1"/>
  <c r="J100" i="76"/>
  <c r="J107"/>
  <c r="N149" i="42"/>
  <c r="Q149" s="1"/>
  <c r="H123" i="76"/>
  <c r="P123" s="1"/>
  <c r="F16" i="90"/>
  <c r="H117" i="76"/>
  <c r="P117" s="1"/>
  <c r="F15" i="91"/>
  <c r="H140" i="76"/>
  <c r="P140" s="1"/>
  <c r="F13" i="68"/>
  <c r="N147" i="42"/>
  <c r="Q147" s="1"/>
  <c r="J105" i="76"/>
  <c r="J108"/>
  <c r="K117" s="1"/>
  <c r="N150" i="42"/>
  <c r="Q150" s="1"/>
  <c r="H122" i="76"/>
  <c r="F15" i="90"/>
  <c r="H115" i="76"/>
  <c r="P115" s="1"/>
  <c r="F13" i="91"/>
  <c r="H118" i="76"/>
  <c r="P118" s="1"/>
  <c r="F16" i="91"/>
  <c r="F16" i="70"/>
  <c r="H198" i="76"/>
  <c r="P198" s="1"/>
  <c r="F13" i="71"/>
  <c r="H235" i="76"/>
  <c r="P235" s="1"/>
  <c r="D15" i="97"/>
  <c r="D15" i="66"/>
  <c r="D14"/>
  <c r="F16" i="96"/>
  <c r="H213" i="76"/>
  <c r="P213" s="1"/>
  <c r="F13" i="96"/>
  <c r="H210" i="76"/>
  <c r="P210" s="1"/>
  <c r="D15" i="95"/>
  <c r="D13" i="59"/>
  <c r="D15" i="99"/>
  <c r="H245" i="76"/>
  <c r="P245" s="1"/>
  <c r="F13" i="99"/>
  <c r="H13" i="76"/>
  <c r="P13" s="1"/>
  <c r="F16" i="75"/>
  <c r="F13"/>
  <c r="H10" i="76"/>
  <c r="P10" s="1"/>
  <c r="F15" i="69"/>
  <c r="H7" i="76"/>
  <c r="P7" s="1"/>
  <c r="F16" i="67"/>
  <c r="H18" i="76"/>
  <c r="P18" s="1"/>
  <c r="H15"/>
  <c r="P15" s="1"/>
  <c r="F13" i="67"/>
  <c r="H33" i="76"/>
  <c r="P33" s="1"/>
  <c r="F16" i="82"/>
  <c r="F16" i="51"/>
  <c r="H28" i="76"/>
  <c r="P28" s="1"/>
  <c r="F15" i="64"/>
  <c r="H77" i="76"/>
  <c r="P77" s="1"/>
  <c r="D16" i="63"/>
  <c r="D16" i="86"/>
  <c r="F16" i="87"/>
  <c r="H73" i="76"/>
  <c r="P73" s="1"/>
  <c r="D13" i="86"/>
  <c r="F15" i="85"/>
  <c r="H67" i="76"/>
  <c r="P67" s="1"/>
  <c r="H48"/>
  <c r="P48" s="1"/>
  <c r="F16" i="84"/>
  <c r="H45" i="76"/>
  <c r="P45" s="1"/>
  <c r="F13" i="84"/>
  <c r="H42" i="76"/>
  <c r="P42" s="1"/>
  <c r="F15" i="83"/>
  <c r="N215" i="42"/>
  <c r="Q215" s="1"/>
  <c r="J195" i="76"/>
  <c r="N155" i="42"/>
  <c r="Q155" s="1"/>
  <c r="J120" i="76"/>
  <c r="F16" i="93"/>
  <c r="H158" i="76"/>
  <c r="P158" s="1"/>
  <c r="F16" i="13"/>
  <c r="H173" i="76"/>
  <c r="P173" s="1"/>
  <c r="N166" i="42"/>
  <c r="Q166" s="1"/>
  <c r="J143" i="76"/>
  <c r="K157" s="1"/>
  <c r="N146" i="42"/>
  <c r="Q146" s="1"/>
  <c r="J103" i="76"/>
  <c r="K107" s="1"/>
  <c r="N33" i="42"/>
  <c r="Q33" s="1"/>
  <c r="P5" i="76"/>
  <c r="J5"/>
  <c r="N161" i="42"/>
  <c r="Q161" s="1"/>
  <c r="J137" i="76"/>
  <c r="F13" i="93"/>
  <c r="H155" i="76"/>
  <c r="P155" s="1"/>
  <c r="D15" i="93"/>
  <c r="N175" i="42"/>
  <c r="Q175" s="1"/>
  <c r="J170" i="76"/>
  <c r="D15" i="13"/>
  <c r="N165" i="42"/>
  <c r="Q165" s="1"/>
  <c r="J142" i="76"/>
  <c r="N159" i="42"/>
  <c r="Q159" s="1"/>
  <c r="J135" i="76"/>
  <c r="H102"/>
  <c r="P102" s="1"/>
  <c r="F15" i="62"/>
  <c r="P212" i="76" l="1"/>
  <c r="J212"/>
  <c r="P122"/>
  <c r="J122"/>
  <c r="P47"/>
  <c r="J47"/>
  <c r="K138"/>
  <c r="H172"/>
  <c r="P172" s="1"/>
  <c r="F15" i="13"/>
  <c r="N167" i="42"/>
  <c r="Q167" s="1"/>
  <c r="J155" i="76"/>
  <c r="K6"/>
  <c r="N178" i="42"/>
  <c r="Q178" s="1"/>
  <c r="J173" i="76"/>
  <c r="K187" s="1"/>
  <c r="N170" i="42"/>
  <c r="Q170" s="1"/>
  <c r="J158" i="76"/>
  <c r="K162" s="1"/>
  <c r="J67"/>
  <c r="N92" i="42"/>
  <c r="Q92" s="1"/>
  <c r="N97"/>
  <c r="Q97" s="1"/>
  <c r="J73" i="76"/>
  <c r="K77" s="1"/>
  <c r="H88"/>
  <c r="P88" s="1"/>
  <c r="F16" i="63"/>
  <c r="J77" i="76"/>
  <c r="N100" i="42"/>
  <c r="Q100" s="1"/>
  <c r="N73"/>
  <c r="Q73" s="1"/>
  <c r="J28" i="76"/>
  <c r="K32" s="1"/>
  <c r="N44" i="42"/>
  <c r="Q44" s="1"/>
  <c r="J18" i="76"/>
  <c r="K22" s="1"/>
  <c r="N35" i="42"/>
  <c r="Q35" s="1"/>
  <c r="J7" i="76"/>
  <c r="K8" s="1"/>
  <c r="N37" i="42"/>
  <c r="Q37" s="1"/>
  <c r="J10" i="76"/>
  <c r="F15" i="99"/>
  <c r="H247" i="76"/>
  <c r="P247" s="1"/>
  <c r="F13" i="59"/>
  <c r="H260" i="76"/>
  <c r="P260" s="1"/>
  <c r="D15" i="59"/>
  <c r="J210" i="76"/>
  <c r="N223" i="42"/>
  <c r="Q223" s="1"/>
  <c r="N226"/>
  <c r="Q226" s="1"/>
  <c r="J213" i="76"/>
  <c r="K217" s="1"/>
  <c r="H251"/>
  <c r="P251" s="1"/>
  <c r="F14" i="66"/>
  <c r="H252" i="76"/>
  <c r="P252" s="1"/>
  <c r="F15" i="66"/>
  <c r="N235" i="42"/>
  <c r="Q235" s="1"/>
  <c r="J235" i="76"/>
  <c r="N218" i="42"/>
  <c r="Q218" s="1"/>
  <c r="J198" i="76"/>
  <c r="K202" s="1"/>
  <c r="K101"/>
  <c r="N78" i="42"/>
  <c r="Q78" s="1"/>
  <c r="J40" i="76"/>
  <c r="J43"/>
  <c r="K47" s="1"/>
  <c r="N81" i="42"/>
  <c r="Q81" s="1"/>
  <c r="N84"/>
  <c r="Q84" s="1"/>
  <c r="H68" i="76"/>
  <c r="P68" s="1"/>
  <c r="F16" i="85"/>
  <c r="H62" i="76"/>
  <c r="P62" s="1"/>
  <c r="F15" i="86"/>
  <c r="H75" i="76"/>
  <c r="P75" s="1"/>
  <c r="F13" i="64"/>
  <c r="N74" i="42"/>
  <c r="Q74" s="1"/>
  <c r="J30" i="76"/>
  <c r="J20"/>
  <c r="N45" i="42"/>
  <c r="Q45" s="1"/>
  <c r="N39"/>
  <c r="Q39" s="1"/>
  <c r="J12" i="76"/>
  <c r="N242" i="42"/>
  <c r="Q242" s="1"/>
  <c r="J248" i="76"/>
  <c r="K252" s="1"/>
  <c r="N219" i="42"/>
  <c r="Q219" s="1"/>
  <c r="J200" i="76"/>
  <c r="F16" i="95"/>
  <c r="H203" i="76"/>
  <c r="P203" s="1"/>
  <c r="N225" i="42"/>
  <c r="Q225" s="1"/>
  <c r="H215" i="76"/>
  <c r="P215" s="1"/>
  <c r="F13" i="97"/>
  <c r="H218" i="76"/>
  <c r="P218" s="1"/>
  <c r="F16" i="97"/>
  <c r="N145" i="42"/>
  <c r="Q145" s="1"/>
  <c r="J102" i="76"/>
  <c r="K103" s="1"/>
  <c r="F15" i="93"/>
  <c r="H157" i="76"/>
  <c r="P157" s="1"/>
  <c r="K196"/>
  <c r="N80" i="42"/>
  <c r="Q80" s="1"/>
  <c r="J42" i="76"/>
  <c r="J45"/>
  <c r="N82" i="42"/>
  <c r="Q82" s="1"/>
  <c r="N85"/>
  <c r="Q85" s="1"/>
  <c r="J48" i="76"/>
  <c r="K62" s="1"/>
  <c r="F13" i="86"/>
  <c r="H60" i="76"/>
  <c r="P60" s="1"/>
  <c r="F16" i="86"/>
  <c r="H63" i="76"/>
  <c r="P63" s="1"/>
  <c r="J33"/>
  <c r="K42" s="1"/>
  <c r="N77" i="42"/>
  <c r="Q77" s="1"/>
  <c r="N41"/>
  <c r="Q41" s="1"/>
  <c r="J15" i="76"/>
  <c r="N40" i="42"/>
  <c r="Q40" s="1"/>
  <c r="J13" i="76"/>
  <c r="K17" s="1"/>
  <c r="N239" i="42"/>
  <c r="Q239" s="1"/>
  <c r="J245" i="76"/>
  <c r="F15" i="95"/>
  <c r="H202" i="76"/>
  <c r="P202" s="1"/>
  <c r="F15" i="97"/>
  <c r="H217" i="76"/>
  <c r="P217" s="1"/>
  <c r="N154" i="42"/>
  <c r="Q154" s="1"/>
  <c r="J118" i="76"/>
  <c r="K122" s="1"/>
  <c r="N151" i="42"/>
  <c r="Q151" s="1"/>
  <c r="J115" i="76"/>
  <c r="N157" i="42"/>
  <c r="Q157" s="1"/>
  <c r="K108" i="76"/>
  <c r="N163" i="42"/>
  <c r="Q163" s="1"/>
  <c r="J140" i="76"/>
  <c r="N153" i="42"/>
  <c r="Q153" s="1"/>
  <c r="J117" i="76"/>
  <c r="N158" i="42"/>
  <c r="Q158" s="1"/>
  <c r="J123" i="76"/>
  <c r="K137" s="1"/>
  <c r="J65"/>
  <c r="N90" i="42"/>
  <c r="Q90" s="1"/>
  <c r="H70" i="76"/>
  <c r="P70" s="1"/>
  <c r="F13" i="87"/>
  <c r="F13" i="63"/>
  <c r="H85" i="76"/>
  <c r="P85" s="1"/>
  <c r="N101" i="42"/>
  <c r="Q101" s="1"/>
  <c r="J78" i="76"/>
  <c r="K87" s="1"/>
  <c r="J25"/>
  <c r="N70" i="42"/>
  <c r="Q70" s="1"/>
  <c r="J17" i="76"/>
  <c r="N43" i="42"/>
  <c r="Q43" s="1"/>
  <c r="N36"/>
  <c r="Q36" s="1"/>
  <c r="J8" i="76"/>
  <c r="K12" s="1"/>
  <c r="F16" i="59"/>
  <c r="H263" i="76"/>
  <c r="P263" s="1"/>
  <c r="F13" i="66"/>
  <c r="H250" i="76"/>
  <c r="P250" s="1"/>
  <c r="F16" i="66"/>
  <c r="H253" i="76"/>
  <c r="P253" s="1"/>
  <c r="F15" i="70"/>
  <c r="H197" i="76"/>
  <c r="P197" s="1"/>
  <c r="N246" i="42" l="1"/>
  <c r="Q246" s="1"/>
  <c r="J253" i="76"/>
  <c r="K262" s="1"/>
  <c r="J250"/>
  <c r="N243" i="42"/>
  <c r="Q243" s="1"/>
  <c r="J85" i="76"/>
  <c r="N102" i="42"/>
  <c r="Q102" s="1"/>
  <c r="K68" i="76"/>
  <c r="K143"/>
  <c r="N229" i="42"/>
  <c r="Q229" s="1"/>
  <c r="J217" i="76"/>
  <c r="N221" i="42"/>
  <c r="Q221" s="1"/>
  <c r="J202" i="76"/>
  <c r="K203" s="1"/>
  <c r="K18"/>
  <c r="N89" i="42"/>
  <c r="Q89" s="1"/>
  <c r="J63" i="76"/>
  <c r="K67" s="1"/>
  <c r="J60"/>
  <c r="N86" i="42"/>
  <c r="Q86" s="1"/>
  <c r="J157" i="76"/>
  <c r="N169" i="42"/>
  <c r="Q169" s="1"/>
  <c r="N98"/>
  <c r="Q98" s="1"/>
  <c r="J75" i="76"/>
  <c r="J62"/>
  <c r="N88" i="42"/>
  <c r="Q88" s="1"/>
  <c r="J68" i="76"/>
  <c r="K72" s="1"/>
  <c r="N93" i="42"/>
  <c r="Q93" s="1"/>
  <c r="K43" i="76"/>
  <c r="K238"/>
  <c r="N245" i="42"/>
  <c r="Q245" s="1"/>
  <c r="J252" i="76"/>
  <c r="N244" i="42"/>
  <c r="Q244" s="1"/>
  <c r="J251" i="76"/>
  <c r="F15" i="59"/>
  <c r="H262" i="76"/>
  <c r="P262" s="1"/>
  <c r="N105" i="42"/>
  <c r="Q105" s="1"/>
  <c r="J88" i="76"/>
  <c r="K92" s="1"/>
  <c r="J172"/>
  <c r="N177" i="42"/>
  <c r="Q177" s="1"/>
  <c r="N217"/>
  <c r="Q217" s="1"/>
  <c r="J197" i="76"/>
  <c r="K198" s="1"/>
  <c r="J263"/>
  <c r="K277" s="1"/>
  <c r="N250" i="42"/>
  <c r="Q250" s="1"/>
  <c r="N94"/>
  <c r="Q94" s="1"/>
  <c r="J70" i="76"/>
  <c r="N230" i="42"/>
  <c r="Q230" s="1"/>
  <c r="J218" i="76"/>
  <c r="K232" s="1"/>
  <c r="N227" i="42"/>
  <c r="Q227" s="1"/>
  <c r="J215" i="76"/>
  <c r="N222" i="42"/>
  <c r="Q222" s="1"/>
  <c r="J203" i="76"/>
  <c r="K212" s="1"/>
  <c r="K23"/>
  <c r="N247" i="42"/>
  <c r="Q247" s="1"/>
  <c r="J260" i="76"/>
  <c r="J247"/>
  <c r="N241" i="42"/>
  <c r="Q241" s="1"/>
  <c r="K13" i="76"/>
  <c r="G17" i="66"/>
  <c r="K17" s="1"/>
  <c r="K16" i="76"/>
  <c r="K63" l="1"/>
  <c r="K250"/>
  <c r="L250" s="1"/>
  <c r="K253"/>
  <c r="K218"/>
  <c r="J262"/>
  <c r="N249" i="42"/>
  <c r="Q249" s="1"/>
  <c r="K78" i="76"/>
  <c r="K261"/>
  <c r="D15" i="63"/>
  <c r="D15" i="82"/>
  <c r="H32" i="76" s="1"/>
  <c r="P32" s="1"/>
  <c r="D15" i="51"/>
  <c r="N76" i="42" l="1"/>
  <c r="Q76" s="1"/>
  <c r="J32" i="76"/>
  <c r="F15" i="51"/>
  <c r="H27" i="76"/>
  <c r="P27" s="1"/>
  <c r="H72"/>
  <c r="F15" i="87"/>
  <c r="H87" i="76"/>
  <c r="P87" s="1"/>
  <c r="F15" i="63"/>
  <c r="F15" i="82"/>
  <c r="P72" i="76" l="1"/>
  <c r="J72"/>
  <c r="J27"/>
  <c r="N72" i="42"/>
  <c r="Q72" s="1"/>
  <c r="K33" i="76"/>
  <c r="N104" i="42"/>
  <c r="Q104" s="1"/>
  <c r="J87" i="76"/>
  <c r="N96" i="42"/>
  <c r="Q96" s="1"/>
  <c r="K158" i="76" l="1"/>
  <c r="K248" l="1"/>
  <c r="E24" i="72"/>
  <c r="D13" s="1"/>
  <c r="E24" i="73"/>
  <c r="D13" s="1"/>
  <c r="E28" i="75"/>
  <c r="D14" s="1"/>
  <c r="E28" i="77"/>
  <c r="D14" s="1"/>
  <c r="E28" i="82"/>
  <c r="D14" s="1"/>
  <c r="E28" i="99"/>
  <c r="D14" s="1"/>
  <c r="E28" i="63"/>
  <c r="D14" s="1"/>
  <c r="E28" i="93"/>
  <c r="D14" s="1"/>
  <c r="E28" i="59"/>
  <c r="D14" s="1"/>
  <c r="E28" i="86"/>
  <c r="D14" s="1"/>
  <c r="E28" i="96"/>
  <c r="D14" s="1"/>
  <c r="E28" i="95"/>
  <c r="D14" s="1"/>
  <c r="E28" i="14"/>
  <c r="D14" s="1"/>
  <c r="E28" i="101"/>
  <c r="D14" s="1"/>
  <c r="E28" i="85"/>
  <c r="D14" s="1"/>
  <c r="E28" i="94"/>
  <c r="D14" s="1"/>
  <c r="E28" i="12"/>
  <c r="D14" s="1"/>
  <c r="E28" i="51"/>
  <c r="D14" s="1"/>
  <c r="E28" i="92"/>
  <c r="D14" s="1"/>
  <c r="E28" i="97"/>
  <c r="D14" s="1"/>
  <c r="E28" i="65"/>
  <c r="D14" s="1"/>
  <c r="E28" i="67"/>
  <c r="D14" s="1"/>
  <c r="E28" i="13"/>
  <c r="D14" s="1"/>
  <c r="E28" i="64"/>
  <c r="D14" s="1"/>
  <c r="E28" i="84" l="1"/>
  <c r="D14" s="1"/>
  <c r="E28" i="91"/>
  <c r="D14" s="1"/>
  <c r="E28" i="98"/>
  <c r="D14" s="1"/>
  <c r="E28" i="89"/>
  <c r="D14" s="1"/>
  <c r="E28" i="100"/>
  <c r="D14" s="1"/>
  <c r="E28" i="74"/>
  <c r="D14" s="1"/>
  <c r="E28" i="88"/>
  <c r="D14" s="1"/>
  <c r="E28" i="87"/>
  <c r="D14" s="1"/>
  <c r="E28" i="71"/>
  <c r="D14" s="1"/>
  <c r="E28" i="83"/>
  <c r="D14" s="1"/>
  <c r="E28" i="68"/>
  <c r="D14" s="1"/>
  <c r="E28" i="90"/>
  <c r="D14" s="1"/>
  <c r="H76" i="76"/>
  <c r="P76" s="1"/>
  <c r="F14" i="64"/>
  <c r="G17" s="1"/>
  <c r="K17" s="1"/>
  <c r="F14" i="13"/>
  <c r="G17" s="1"/>
  <c r="K17" s="1"/>
  <c r="H171" i="76"/>
  <c r="P171" s="1"/>
  <c r="H91"/>
  <c r="P91" s="1"/>
  <c r="F14" i="65"/>
  <c r="G17" s="1"/>
  <c r="K17" s="1"/>
  <c r="H216" i="76"/>
  <c r="P216" s="1"/>
  <c r="F14" i="97"/>
  <c r="G17" s="1"/>
  <c r="K17" s="1"/>
  <c r="F14" i="92"/>
  <c r="G17" s="1"/>
  <c r="K17" s="1"/>
  <c r="H136" i="76"/>
  <c r="P136" s="1"/>
  <c r="H26"/>
  <c r="P26" s="1"/>
  <c r="F14" i="51"/>
  <c r="G17" s="1"/>
  <c r="K17" s="1"/>
  <c r="H161" i="76"/>
  <c r="P161" s="1"/>
  <c r="F14" i="12"/>
  <c r="G17" s="1"/>
  <c r="K17" s="1"/>
  <c r="H191" i="76"/>
  <c r="P191" s="1"/>
  <c r="F14" i="94"/>
  <c r="G17" s="1"/>
  <c r="K17" s="1"/>
  <c r="F14" i="85"/>
  <c r="G17" s="1"/>
  <c r="K17" s="1"/>
  <c r="H66" i="76"/>
  <c r="P66" s="1"/>
  <c r="H201"/>
  <c r="P201" s="1"/>
  <c r="F14" i="95"/>
  <c r="G17" s="1"/>
  <c r="K17" s="1"/>
  <c r="F14" i="96"/>
  <c r="G17" s="1"/>
  <c r="K17" s="1"/>
  <c r="H211" i="76"/>
  <c r="P211" s="1"/>
  <c r="E30" i="111"/>
  <c r="E28" s="1"/>
  <c r="D14" s="1"/>
  <c r="F14" s="1"/>
  <c r="G17" s="1"/>
  <c r="K17" s="1"/>
  <c r="E28" i="62"/>
  <c r="D14" s="1"/>
  <c r="F14" i="86"/>
  <c r="G17" s="1"/>
  <c r="K17" s="1"/>
  <c r="H61" i="76"/>
  <c r="P61" s="1"/>
  <c r="F14" i="59"/>
  <c r="G17" s="1"/>
  <c r="K17" s="1"/>
  <c r="H261" i="76"/>
  <c r="P261" s="1"/>
  <c r="H156"/>
  <c r="P156" s="1"/>
  <c r="F14" i="93"/>
  <c r="G17" s="1"/>
  <c r="K17" s="1"/>
  <c r="F14" i="63"/>
  <c r="G17" s="1"/>
  <c r="K17" s="1"/>
  <c r="H86" i="76"/>
  <c r="P86" s="1"/>
  <c r="H246"/>
  <c r="P246" s="1"/>
  <c r="F14" i="99"/>
  <c r="G17" s="1"/>
  <c r="K17" s="1"/>
  <c r="F14" i="77"/>
  <c r="G17" s="1"/>
  <c r="K17" s="1"/>
  <c r="H21" i="76"/>
  <c r="P21" s="1"/>
  <c r="H371"/>
  <c r="P371" s="1"/>
  <c r="F13" i="73"/>
  <c r="E30" i="110"/>
  <c r="E28" s="1"/>
  <c r="D14" s="1"/>
  <c r="F14" s="1"/>
  <c r="G17" s="1"/>
  <c r="K17" s="1"/>
  <c r="E28" i="69"/>
  <c r="D14" s="1"/>
  <c r="F14" i="67"/>
  <c r="G17" s="1"/>
  <c r="K17" s="1"/>
  <c r="H16" i="76"/>
  <c r="P16" s="1"/>
  <c r="H271"/>
  <c r="P271" s="1"/>
  <c r="F14" i="101"/>
  <c r="G17" s="1"/>
  <c r="K17" s="1"/>
  <c r="H186" i="76"/>
  <c r="P186" s="1"/>
  <c r="F14" i="14"/>
  <c r="G17" s="1"/>
  <c r="K17" s="1"/>
  <c r="H31" i="76"/>
  <c r="P31" s="1"/>
  <c r="F14" i="82"/>
  <c r="G17" s="1"/>
  <c r="K17" s="1"/>
  <c r="H11" i="76"/>
  <c r="P11" s="1"/>
  <c r="F14" i="75"/>
  <c r="G17" s="1"/>
  <c r="K17" s="1"/>
  <c r="H355" i="76"/>
  <c r="P355" s="1"/>
  <c r="F13" i="72"/>
  <c r="G16" s="1"/>
  <c r="K16" s="1"/>
  <c r="N293" i="42" l="1"/>
  <c r="Q293" s="1"/>
  <c r="J355" i="76"/>
  <c r="K355" s="1"/>
  <c r="L355" s="1"/>
  <c r="N38" i="42"/>
  <c r="Q38" s="1"/>
  <c r="J11" i="76"/>
  <c r="K10" s="1"/>
  <c r="L10" s="1"/>
  <c r="N75" i="42"/>
  <c r="Q75" s="1"/>
  <c r="J31" i="76"/>
  <c r="N180" i="42"/>
  <c r="Q180" s="1"/>
  <c r="J186" i="76"/>
  <c r="K188" s="1"/>
  <c r="N252" i="42"/>
  <c r="Q252" s="1"/>
  <c r="J271" i="76"/>
  <c r="N46" i="42"/>
  <c r="Q46" s="1"/>
  <c r="J21" i="76"/>
  <c r="J86"/>
  <c r="K88" s="1"/>
  <c r="N103" i="42"/>
  <c r="Q103" s="1"/>
  <c r="N248"/>
  <c r="Q248" s="1"/>
  <c r="J261" i="76"/>
  <c r="K263" s="1"/>
  <c r="N87" i="42"/>
  <c r="Q87" s="1"/>
  <c r="J61" i="76"/>
  <c r="H101"/>
  <c r="P101" s="1"/>
  <c r="F14" i="62"/>
  <c r="G17" s="1"/>
  <c r="K17" s="1"/>
  <c r="J211" i="76"/>
  <c r="K213" s="1"/>
  <c r="N224" i="42"/>
  <c r="Q224" s="1"/>
  <c r="N91"/>
  <c r="Q91" s="1"/>
  <c r="J66" i="76"/>
  <c r="J136"/>
  <c r="N160" i="42"/>
  <c r="Q160" s="1"/>
  <c r="N176"/>
  <c r="Q176" s="1"/>
  <c r="J171" i="76"/>
  <c r="K173" s="1"/>
  <c r="H231"/>
  <c r="P231" s="1"/>
  <c r="F14" i="98"/>
  <c r="G17" s="1"/>
  <c r="K17" s="1"/>
  <c r="F14" i="91"/>
  <c r="G17" s="1"/>
  <c r="K17" s="1"/>
  <c r="H116" i="76"/>
  <c r="P116" s="1"/>
  <c r="H46"/>
  <c r="P46" s="1"/>
  <c r="F14" i="84"/>
  <c r="G17" s="1"/>
  <c r="K17" s="1"/>
  <c r="N42" i="42"/>
  <c r="Q42" s="1"/>
  <c r="J16" i="76"/>
  <c r="F14" i="69"/>
  <c r="G17" s="1"/>
  <c r="K17" s="1"/>
  <c r="H6" i="76"/>
  <c r="P6" s="1"/>
  <c r="J371"/>
  <c r="K371" s="1"/>
  <c r="L371" s="1"/>
  <c r="N305" i="42"/>
  <c r="Q305" s="1"/>
  <c r="J246" i="76"/>
  <c r="N240" i="42"/>
  <c r="Q240" s="1"/>
  <c r="N168"/>
  <c r="Q168" s="1"/>
  <c r="J156" i="76"/>
  <c r="J201"/>
  <c r="N220" i="42"/>
  <c r="Q220" s="1"/>
  <c r="N184"/>
  <c r="Q184" s="1"/>
  <c r="J191" i="76"/>
  <c r="K190" s="1"/>
  <c r="L190" s="1"/>
  <c r="N172" i="42"/>
  <c r="Q172" s="1"/>
  <c r="J161" i="76"/>
  <c r="N71" i="42"/>
  <c r="Q71" s="1"/>
  <c r="J26" i="76"/>
  <c r="K28" s="1"/>
  <c r="J216"/>
  <c r="N228" i="42"/>
  <c r="Q228" s="1"/>
  <c r="N107"/>
  <c r="Q107" s="1"/>
  <c r="J91" i="76"/>
  <c r="K93" s="1"/>
  <c r="J76"/>
  <c r="N99" i="42"/>
  <c r="Q99" s="1"/>
  <c r="F14" i="90"/>
  <c r="G17" s="1"/>
  <c r="K17" s="1"/>
  <c r="H121" i="76"/>
  <c r="P121" s="1"/>
  <c r="F14" i="68"/>
  <c r="G17" s="1"/>
  <c r="K17" s="1"/>
  <c r="H141" i="76"/>
  <c r="P141" s="1"/>
  <c r="H41"/>
  <c r="P41" s="1"/>
  <c r="F14" i="83"/>
  <c r="G17" s="1"/>
  <c r="K17" s="1"/>
  <c r="F14" i="71"/>
  <c r="G17" s="1"/>
  <c r="K17" s="1"/>
  <c r="H236" i="76"/>
  <c r="P236" s="1"/>
  <c r="H71"/>
  <c r="P71" s="1"/>
  <c r="F14" i="87"/>
  <c r="G17" s="1"/>
  <c r="K17" s="1"/>
  <c r="H96" i="76"/>
  <c r="P96" s="1"/>
  <c r="F14" i="88"/>
  <c r="G17" s="1"/>
  <c r="K17" s="1"/>
  <c r="H281" i="76"/>
  <c r="P281" s="1"/>
  <c r="F14" i="74"/>
  <c r="G17" s="1"/>
  <c r="K17" s="1"/>
  <c r="H276" i="76"/>
  <c r="P276" s="1"/>
  <c r="F14" i="100"/>
  <c r="G17" s="1"/>
  <c r="K17" s="1"/>
  <c r="E30" i="109"/>
  <c r="E28" s="1"/>
  <c r="D14" s="1"/>
  <c r="F14" s="1"/>
  <c r="G17" s="1"/>
  <c r="K17" s="1"/>
  <c r="E28" i="70"/>
  <c r="D14" s="1"/>
  <c r="H106" i="76"/>
  <c r="P106" s="1"/>
  <c r="F14" i="89"/>
  <c r="G17" s="1"/>
  <c r="K17" s="1"/>
  <c r="K270" i="76" l="1"/>
  <c r="L270" s="1"/>
  <c r="K278"/>
  <c r="N148" i="42"/>
  <c r="Q148" s="1"/>
  <c r="J106" i="76"/>
  <c r="N256" i="42"/>
  <c r="Q256" s="1"/>
  <c r="J276" i="76"/>
  <c r="N260" i="42"/>
  <c r="Q260" s="1"/>
  <c r="J281" i="76"/>
  <c r="K280" s="1"/>
  <c r="L280" s="1"/>
  <c r="N111" i="42"/>
  <c r="Q111" s="1"/>
  <c r="J96" i="76"/>
  <c r="K95" s="1"/>
  <c r="L95" s="1"/>
  <c r="J71"/>
  <c r="K73" s="1"/>
  <c r="N95" i="42"/>
  <c r="Q95" s="1"/>
  <c r="N79"/>
  <c r="Q79" s="1"/>
  <c r="J41" i="76"/>
  <c r="K90"/>
  <c r="L90" s="1"/>
  <c r="K96"/>
  <c r="K231"/>
  <c r="K215"/>
  <c r="L215" s="1"/>
  <c r="K211"/>
  <c r="K200"/>
  <c r="L200" s="1"/>
  <c r="K155"/>
  <c r="L155" s="1"/>
  <c r="K161"/>
  <c r="K245"/>
  <c r="L245" s="1"/>
  <c r="K251"/>
  <c r="N34" i="42"/>
  <c r="Q34" s="1"/>
  <c r="J6" i="76"/>
  <c r="K21"/>
  <c r="K15"/>
  <c r="L15" s="1"/>
  <c r="N83" i="42"/>
  <c r="Q83" s="1"/>
  <c r="J46" i="76"/>
  <c r="K48" s="1"/>
  <c r="J231"/>
  <c r="N232" i="42"/>
  <c r="Q232" s="1"/>
  <c r="K135" i="76"/>
  <c r="L135" s="1"/>
  <c r="K141"/>
  <c r="N144" i="42"/>
  <c r="Q144" s="1"/>
  <c r="J101" i="76"/>
  <c r="K60"/>
  <c r="L60" s="1"/>
  <c r="K66"/>
  <c r="K276"/>
  <c r="K260"/>
  <c r="L260" s="1"/>
  <c r="K85"/>
  <c r="L85" s="1"/>
  <c r="K91"/>
  <c r="K26"/>
  <c r="K20"/>
  <c r="L20" s="1"/>
  <c r="K191"/>
  <c r="K185"/>
  <c r="L185" s="1"/>
  <c r="H196"/>
  <c r="P196" s="1"/>
  <c r="F14" i="70"/>
  <c r="G17" s="1"/>
  <c r="K17" s="1"/>
  <c r="J236" i="76"/>
  <c r="N236" i="42"/>
  <c r="Q236" s="1"/>
  <c r="N164"/>
  <c r="Q164" s="1"/>
  <c r="J141" i="76"/>
  <c r="J121"/>
  <c r="K123" s="1"/>
  <c r="N156" i="42"/>
  <c r="Q156" s="1"/>
  <c r="K86" i="76"/>
  <c r="K75"/>
  <c r="L75" s="1"/>
  <c r="K31"/>
  <c r="K25"/>
  <c r="L25" s="1"/>
  <c r="K160"/>
  <c r="L160" s="1"/>
  <c r="K171"/>
  <c r="J116"/>
  <c r="K118" s="1"/>
  <c r="N152" i="42"/>
  <c r="Q152" s="1"/>
  <c r="K186" i="76"/>
  <c r="K170"/>
  <c r="L170" s="1"/>
  <c r="K71"/>
  <c r="K65"/>
  <c r="L65" s="1"/>
  <c r="K210"/>
  <c r="L210" s="1"/>
  <c r="K216"/>
  <c r="K41"/>
  <c r="K30"/>
  <c r="L30" s="1"/>
  <c r="K121" l="1"/>
  <c r="K115"/>
  <c r="L115" s="1"/>
  <c r="K136"/>
  <c r="K120"/>
  <c r="L120" s="1"/>
  <c r="K235"/>
  <c r="L235" s="1"/>
  <c r="K246"/>
  <c r="J196"/>
  <c r="N216" i="42"/>
  <c r="Q216" s="1"/>
  <c r="K230" i="76"/>
  <c r="L230" s="1"/>
  <c r="K236"/>
  <c r="K11"/>
  <c r="K5"/>
  <c r="L5" s="1"/>
  <c r="K46"/>
  <c r="K40"/>
  <c r="L40" s="1"/>
  <c r="K76"/>
  <c r="K70"/>
  <c r="L70" s="1"/>
  <c r="K105"/>
  <c r="L105" s="1"/>
  <c r="K116"/>
  <c r="K156"/>
  <c r="K140"/>
  <c r="L140" s="1"/>
  <c r="K100"/>
  <c r="L100" s="1"/>
  <c r="K106"/>
  <c r="K45"/>
  <c r="L45" s="1"/>
  <c r="K61"/>
  <c r="K281"/>
  <c r="K275"/>
  <c r="L275" s="1"/>
  <c r="K195" l="1"/>
  <c r="L195" s="1"/>
  <c r="K201"/>
  <c r="D22" i="107"/>
  <c r="D23" s="1"/>
  <c r="D21" s="1"/>
  <c r="C10" s="1"/>
  <c r="E10" l="1"/>
  <c r="F14" s="1"/>
  <c r="J14" s="1"/>
  <c r="H398" i="76"/>
  <c r="P398" s="1"/>
  <c r="J398" l="1"/>
  <c r="K398" s="1"/>
  <c r="L398" s="1"/>
  <c r="N392" i="42"/>
  <c r="Q392" s="1"/>
  <c r="F49" i="56" l="1"/>
  <c r="L61" i="55"/>
  <c r="L61" i="54"/>
  <c r="L61" i="30"/>
  <c r="L61" i="56"/>
  <c r="L61" i="73"/>
  <c r="L61" i="50"/>
  <c r="L61" i="72"/>
  <c r="F50" i="56" l="1"/>
  <c r="F51" l="1"/>
  <c r="F52" l="1"/>
  <c r="F53" l="1"/>
  <c r="F54" l="1"/>
  <c r="F55" l="1"/>
  <c r="F56" l="1"/>
  <c r="E47"/>
  <c r="E44"/>
  <c r="H16" s="1"/>
  <c r="J16" l="1"/>
  <c r="H382" i="76"/>
  <c r="E24" i="56"/>
  <c r="D13" s="1"/>
  <c r="F13" l="1"/>
  <c r="G16" s="1"/>
  <c r="K16" s="1"/>
  <c r="H379" i="76"/>
  <c r="P382"/>
  <c r="J382"/>
  <c r="K382" s="1"/>
  <c r="J328" i="42"/>
  <c r="N328" s="1"/>
  <c r="P379" i="76" l="1"/>
  <c r="N311" i="42"/>
  <c r="Q311" s="1"/>
  <c r="J379" i="76"/>
  <c r="K379" s="1"/>
  <c r="L379" s="1"/>
  <c r="E24" i="55"/>
  <c r="D13" s="1"/>
  <c r="E24" i="54"/>
  <c r="D13" s="1"/>
  <c r="F13" l="1"/>
  <c r="H367" i="76"/>
  <c r="H375"/>
  <c r="F13" i="55"/>
  <c r="E24" i="30"/>
  <c r="D13" s="1"/>
  <c r="E24" i="50"/>
  <c r="D13" s="1"/>
  <c r="H363" i="76" l="1"/>
  <c r="F13" i="50"/>
  <c r="H359" i="76"/>
  <c r="F13" i="30"/>
  <c r="P367" i="76"/>
  <c r="J367"/>
  <c r="K367" s="1"/>
  <c r="L367" s="1"/>
  <c r="N302" i="42"/>
  <c r="Q302" s="1"/>
  <c r="P375" i="76"/>
  <c r="N308" i="42"/>
  <c r="Q308" s="1"/>
  <c r="J375" i="76"/>
  <c r="K375" s="1"/>
  <c r="L375" s="1"/>
  <c r="P359" l="1"/>
  <c r="J359"/>
  <c r="K359" s="1"/>
  <c r="L359" s="1"/>
  <c r="N296" i="42"/>
  <c r="Q296" s="1"/>
  <c r="P363" i="76"/>
  <c r="J363"/>
  <c r="K363" s="1"/>
  <c r="L363" s="1"/>
  <c r="N299" i="42"/>
  <c r="Q299" s="1"/>
  <c r="J58" i="48" l="1"/>
  <c r="J57" s="1"/>
  <c r="J27"/>
  <c r="J25" s="1"/>
  <c r="J26"/>
</calcChain>
</file>

<file path=xl/sharedStrings.xml><?xml version="1.0" encoding="utf-8"?>
<sst xmlns="http://schemas.openxmlformats.org/spreadsheetml/2006/main" count="7907" uniqueCount="502">
  <si>
    <t>№ п/п</t>
  </si>
  <si>
    <t>Наименованиеи услуги</t>
  </si>
  <si>
    <t>показатели, характеризующие качество 
муниципальной услуги (работы)</t>
  </si>
  <si>
    <t>показатели, характеризующие объем муниципальной услуги (работы)</t>
  </si>
  <si>
    <t>К1</t>
  </si>
  <si>
    <t>К2 пл</t>
  </si>
  <si>
    <t>К2 ф</t>
  </si>
  <si>
    <t>К2</t>
  </si>
  <si>
    <t>2</t>
  </si>
  <si>
    <t>3</t>
  </si>
  <si>
    <t>1</t>
  </si>
  <si>
    <t>Пояснительная записка</t>
  </si>
  <si>
    <t>Наименование показателя</t>
  </si>
  <si>
    <t>Ед. изм.</t>
  </si>
  <si>
    <t>План</t>
  </si>
  <si>
    <t>Данные за отчетный период</t>
  </si>
  <si>
    <t>K1плi</t>
  </si>
  <si>
    <t>K1фi</t>
  </si>
  <si>
    <t>чел.</t>
  </si>
  <si>
    <t>K2пл</t>
  </si>
  <si>
    <t>K2ф</t>
  </si>
  <si>
    <t>Наименование услуги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</si>
  <si>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</si>
  <si>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 xml:space="preserve">Х </t>
  </si>
  <si>
    <t>1. Показатели характеризующие качество муниципальной услуги</t>
  </si>
  <si>
    <t>%</t>
  </si>
  <si>
    <t>K1</t>
  </si>
  <si>
    <t>2. Показатели характеризующие объем муниципальной услуги</t>
  </si>
  <si>
    <t>Среднесписочное количество детей</t>
  </si>
  <si>
    <t xml:space="preserve">Апрель </t>
  </si>
  <si>
    <t xml:space="preserve">Октябрь </t>
  </si>
  <si>
    <t>Наименование учреждения, оказывающего услугу (выполняющего работу)</t>
  </si>
  <si>
    <t>Наименование оказываемой услуги (выполняемой работы)</t>
  </si>
  <si>
    <t>Показатель (качества, объема)</t>
  </si>
  <si>
    <t>Показатель качества</t>
  </si>
  <si>
    <t>Показатель объема</t>
  </si>
  <si>
    <t>Услуга</t>
  </si>
  <si>
    <t>Единица измерения</t>
  </si>
  <si>
    <t>Оценка выполнения муниципальными учреждениями муниципального задания по каждому показателю,(К1i, К2i&lt;3&gt;)</t>
  </si>
  <si>
    <t xml:space="preserve">Оценка итоговая
ОЦитоговая&lt;5&gt;
</t>
  </si>
  <si>
    <t>Сводная оценка выполнения муниципальными учреждениями муниципального задания по показателям (качества, объема),(К1, К2&lt;4&gt;)</t>
  </si>
  <si>
    <t>Заключение о выполнении муниципального задания муниципальным учреждением&lt;6&gt;</t>
  </si>
  <si>
    <t>Причины отклонения значений от запланированных</t>
  </si>
  <si>
    <t>Вариант оказания (выполнения)</t>
  </si>
  <si>
    <t>человек</t>
  </si>
  <si>
    <t>процент</t>
  </si>
  <si>
    <t>общий уровень укомплектованности кадрами (процент; определяется как отношение фактически замещенных ставок к общему количеству ставок  по штатному расписанию);</t>
  </si>
  <si>
    <t xml:space="preserve">ОТЧЕТ </t>
  </si>
  <si>
    <t xml:space="preserve">Критерии оценки выполнения муниципального задания    </t>
  </si>
  <si>
    <t>ОЦ итоговая</t>
  </si>
  <si>
    <r>
      <t>К1</t>
    </r>
    <r>
      <rPr>
        <sz val="14"/>
        <color indexed="8"/>
        <rFont val="Times New Roman"/>
        <family val="1"/>
        <charset val="204"/>
      </rPr>
      <t>плi</t>
    </r>
  </si>
  <si>
    <r>
      <t>К1</t>
    </r>
    <r>
      <rPr>
        <sz val="14"/>
        <color indexed="8"/>
        <rFont val="Times New Roman"/>
        <family val="1"/>
        <charset val="204"/>
      </rPr>
      <t>фi</t>
    </r>
  </si>
  <si>
    <r>
      <t>К1</t>
    </r>
    <r>
      <rPr>
        <sz val="14"/>
        <color indexed="8"/>
        <rFont val="Times New Roman"/>
        <family val="1"/>
        <charset val="204"/>
      </rPr>
      <t>i</t>
    </r>
  </si>
  <si>
    <t>Реализация основных общеобразовательных программ начального общего образования</t>
  </si>
  <si>
    <t>ИТОГО:</t>
  </si>
  <si>
    <t>Расчет оценки К3</t>
  </si>
  <si>
    <t xml:space="preserve">Х  </t>
  </si>
  <si>
    <t>общий уровень укомплектованности кадрами (процент; определяется как отношениефактически замещенных ставок к общему количеству ставок по штатному расписанию);</t>
  </si>
  <si>
    <t>Количество кадров по штатному расписанию</t>
  </si>
  <si>
    <t>ед.</t>
  </si>
  <si>
    <t>Январь</t>
  </si>
  <si>
    <t>Февраль</t>
  </si>
  <si>
    <t>Март</t>
  </si>
  <si>
    <t>Май</t>
  </si>
  <si>
    <t>Сентябрь</t>
  </si>
  <si>
    <t>Ноябрь</t>
  </si>
  <si>
    <t>Декабрь</t>
  </si>
  <si>
    <t>Фактическая укомплектованность кадрами</t>
  </si>
  <si>
    <t>Общее число педагогов</t>
  </si>
  <si>
    <t>Количество педагогов с высшим образованием</t>
  </si>
  <si>
    <t>Фактич.данные из КИАСУО на последнее число каждого месяца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</si>
  <si>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</si>
  <si>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 xml:space="preserve">X </t>
  </si>
  <si>
    <t>X</t>
  </si>
  <si>
    <t>Реализация основных общеобразовательных программ среднего общего образования</t>
  </si>
  <si>
    <t>4</t>
  </si>
  <si>
    <t>Реализация дополнительных общеразвивающих программ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</si>
  <si>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</t>
  </si>
  <si>
    <t>Количество победителей</t>
  </si>
  <si>
    <t>Число детей принявших участие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</si>
  <si>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общему числу педагогов);</t>
  </si>
  <si>
    <t>ПДО и инструктора</t>
  </si>
  <si>
    <t>Реализация основных общеобразовательных программ основного общего образования</t>
  </si>
  <si>
    <t>№ реестровой записи</t>
  </si>
  <si>
    <t xml:space="preserve">Адаптированная образовательная программа </t>
  </si>
  <si>
    <t>Обучающиеся с ОВЗ</t>
  </si>
  <si>
    <t>Не указано</t>
  </si>
  <si>
    <t>Дети-инвалиды</t>
  </si>
  <si>
    <t>Проходящие обучение по состоянию здоровья на дому</t>
  </si>
  <si>
    <t>художественной</t>
  </si>
  <si>
    <t>план</t>
  </si>
  <si>
    <t>факт</t>
  </si>
  <si>
    <t>среднесписочное количество детей</t>
  </si>
  <si>
    <t>Количество часов на 1 учащегося</t>
  </si>
  <si>
    <t>Количество человеко-часов</t>
  </si>
  <si>
    <t>ОТЧЕТ</t>
  </si>
  <si>
    <t xml:space="preserve">о выполнении муниципального задания </t>
  </si>
  <si>
    <t>Коды</t>
  </si>
  <si>
    <t>Форма</t>
  </si>
  <si>
    <t>0506001</t>
  </si>
  <si>
    <t>Наименование муниципального учреждения</t>
  </si>
  <si>
    <t>по ОКУД</t>
  </si>
  <si>
    <t>Дата</t>
  </si>
  <si>
    <t>Виды деятельности муниципального учреждения</t>
  </si>
  <si>
    <t>По сводному реестру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</si>
  <si>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</si>
  <si>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</si>
  <si>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</si>
  <si>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</si>
  <si>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</si>
  <si>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</si>
  <si>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</si>
  <si>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</si>
  <si>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 xml:space="preserve">Вид муниципального учреждения </t>
  </si>
  <si>
    <t>Общеобразовательная организация</t>
  </si>
  <si>
    <t>(указывается вид муниципального учреждения базового (отраслевого) перечня)</t>
  </si>
  <si>
    <t>Периодичность</t>
  </si>
  <si>
    <t xml:space="preserve">(указывается в соответствии с периодичностью представления отчета о выполнении муниципального задания, установленной в муниципальном задании)
</t>
  </si>
  <si>
    <t>Часть 1. Сведения об оказываемых муниципальных услугах</t>
  </si>
  <si>
    <t>Раздел 1</t>
  </si>
  <si>
    <t>Уникальный номер по базовому (отраслевому) перечню</t>
  </si>
  <si>
    <t xml:space="preserve">3.  Сведения  о фактическом достижении показателей, характеризующих объем и (или) качество муниципальной услуги: </t>
  </si>
  <si>
    <t>3.1.   Сведения   о  фактическом  достижении  показателей,  характеризующих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</si>
  <si>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</si>
  <si>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</si>
  <si>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</si>
  <si>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</si>
  <si>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(наименование показателя)</t>
  </si>
  <si>
    <t>наименование показателя</t>
  </si>
  <si>
    <t>единица измерения по ОКЕИ</t>
  </si>
  <si>
    <t>утверждено в муниципальном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</si>
  <si>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</si>
  <si>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</si>
  <si>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значение</t>
  </si>
  <si>
    <t>причина отклонения</t>
  </si>
  <si>
    <t>наименование</t>
  </si>
  <si>
    <t>код</t>
  </si>
  <si>
    <t>адаптированная образовательная программа</t>
  </si>
  <si>
    <t>обучающиеся с ограниченными возможностями здоровья (ОВЗ)</t>
  </si>
  <si>
    <t>не указано</t>
  </si>
  <si>
    <t>очная</t>
  </si>
  <si>
    <t xml:space="preserve">не указано </t>
  </si>
  <si>
    <t>дети-инвалиды</t>
  </si>
  <si>
    <t>проходящие обучение по состоянию здоровья на дому</t>
  </si>
  <si>
    <t>3.2.  Сведения  о фактическом достижении показателей, характеризующих объем муниципальной услуги:</t>
  </si>
  <si>
    <t>Показатель объема муниципальной услуги</t>
  </si>
  <si>
    <t>Средний размер платы (цена, тариф)</t>
  </si>
  <si>
    <t>Раздел 2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</si>
  <si>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</si>
  <si>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Раздел 3</t>
  </si>
  <si>
    <t>технической</t>
  </si>
  <si>
    <t>естественнонаучной</t>
  </si>
  <si>
    <t>физкультурно-спортивной</t>
  </si>
  <si>
    <t>туристско-краеведческой</t>
  </si>
  <si>
    <t>чел.ч.</t>
  </si>
  <si>
    <t>человеко-час</t>
  </si>
  <si>
    <t xml:space="preserve">Число обучающихся </t>
  </si>
  <si>
    <t>Месяц</t>
  </si>
  <si>
    <t>Учащиеся</t>
  </si>
  <si>
    <t>1-4кл</t>
  </si>
  <si>
    <t>5-9кл</t>
  </si>
  <si>
    <t>10-11кл</t>
  </si>
  <si>
    <t>ДО</t>
  </si>
  <si>
    <t>Факт</t>
  </si>
  <si>
    <t>Откл.</t>
  </si>
  <si>
    <t>801012О.99.0.БА82АК24001</t>
  </si>
  <si>
    <t>801012О.99.0.БА82АЛ78001</t>
  </si>
  <si>
    <t>801012О.99.0.БА81АА00001</t>
  </si>
  <si>
    <t>801012О.99.0.БА81АЩ72001</t>
  </si>
  <si>
    <t>801012О.99.0.БА81АЭ92001</t>
  </si>
  <si>
    <t>801012О.99.0.БА81АЮ16001</t>
  </si>
  <si>
    <t>802111О.99.0.БА96АА00001</t>
  </si>
  <si>
    <t>802111О.99.0.БА96АП76001</t>
  </si>
  <si>
    <t>802111О.99.0.БА96АЭ33001</t>
  </si>
  <si>
    <t>802111О.99.0.БА96АЮ83001</t>
  </si>
  <si>
    <t>802112О.99.0.ББ11АА00001</t>
  </si>
  <si>
    <t>802112О.99.0.ББ11АП76001</t>
  </si>
  <si>
    <t>802112О.99.0.ББ11АЭ33001</t>
  </si>
  <si>
    <t>802112О.99.0.ББ11АЮ58001</t>
  </si>
  <si>
    <t>802112О.99.0.ББ11АЮ83001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</si>
  <si>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</si>
  <si>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</si>
  <si>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</si>
  <si>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</si>
  <si>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</si>
  <si>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</si>
  <si>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804200О.99.0.ББ52АЖ48000</t>
  </si>
  <si>
    <t>Адаптированная образовательная программа</t>
  </si>
  <si>
    <t>Обучающиеся с ограниченными возможностями здоровья</t>
  </si>
  <si>
    <t>нарушением опорно-двигательного аппарата</t>
  </si>
  <si>
    <t>с нарушением психического развития</t>
  </si>
  <si>
    <t>Реализация адаптированных основных общеобразовательных программ начального общего образования</t>
  </si>
  <si>
    <t>С нарушением психического развития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</si>
  <si>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</si>
  <si>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Обучающиеся с ограниченными возможностями здоровья (ОВЗ)</t>
  </si>
  <si>
    <t>С нарушением опорно-двигательного аппарата</t>
  </si>
  <si>
    <t>34.788.0</t>
  </si>
  <si>
    <t>план чел.час</t>
  </si>
  <si>
    <t>фактич чел.час</t>
  </si>
  <si>
    <t>801012О.99.0.БА82АЗ70001</t>
  </si>
  <si>
    <t>БА81</t>
  </si>
  <si>
    <t>БА96</t>
  </si>
  <si>
    <t>ББ11</t>
  </si>
  <si>
    <t>ББ52</t>
  </si>
  <si>
    <t>Реализация адаптированных основных общеобразовательных программ начального общего образования (не указано, 021 с тяжелым нарушением речи)</t>
  </si>
  <si>
    <t>34.788.0 Реализация адаптированных основных общеобразовательных программ начального общего образования (не указано, 022 с нарушением опорно-двигательного аппарата)</t>
  </si>
  <si>
    <t>34.788.0 Реализация адаптированных основных общеобразовательных программ начального общего образования (не указано, 023 с задержкой психического развития)</t>
  </si>
  <si>
    <t>Реализация основных общеобразовательных программ начального общего образования (Адаптированная образовательная программа, ОВЗ, не указано)</t>
  </si>
  <si>
    <t>Реализация основных общеобразовательных программ начального общего образования (не указано, не указано, не указано)</t>
  </si>
  <si>
    <t>Реализация основных общеобразовательных программ среднего общего образования (Адаптированная образовательная программа, ОВЗ, не указано)</t>
  </si>
  <si>
    <t>Реализация основных общеобразовательных программ среднего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указано)</t>
  </si>
  <si>
    <t>Реализация основных общеобразовательных программ среднего общего образования (не указано, не указано, не указано)</t>
  </si>
  <si>
    <t>Директор МКУ ЦБУОО "ЛЕВОБЕРЕЖНАЯ"                                                                                                                           Т.В. Авулова</t>
  </si>
  <si>
    <t xml:space="preserve"> Реализация дополнительных общеразвивающих программ (не указано, технической)</t>
  </si>
  <si>
    <t>C тяжелыми нарушениями речи</t>
  </si>
  <si>
    <t>с тяжелыми нарушениями речи</t>
  </si>
  <si>
    <t>Предоставление питания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</si>
  <si>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</t>
  </si>
  <si>
    <r>
      <t>К1</t>
    </r>
    <r>
      <rPr>
        <sz val="14"/>
        <color indexed="8"/>
        <rFont val="Times New Roman"/>
        <family val="1"/>
        <charset val="204"/>
      </rPr>
      <t>пл</t>
    </r>
  </si>
  <si>
    <r>
      <t>К1</t>
    </r>
    <r>
      <rPr>
        <sz val="14"/>
        <color indexed="8"/>
        <rFont val="Times New Roman"/>
        <family val="1"/>
        <charset val="204"/>
      </rPr>
      <t>ф</t>
    </r>
  </si>
  <si>
    <t>Общее количество потребитлелей услуг (количество обучающихся):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</si>
  <si>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услуг):</t>
  </si>
  <si>
    <t>Количество удовлетворенных потребителей</t>
  </si>
  <si>
    <t>Общее кол-во потребителей</t>
  </si>
  <si>
    <t>Количество жалоб</t>
  </si>
  <si>
    <t>Содержание детей</t>
  </si>
  <si>
    <t>отсутствие случаев детского травматизма (процент; при отсутствии травматизма  в месяце – 100%, при наличии случаев травматизма в месяце– 0%).</t>
  </si>
  <si>
    <t>отсутствие случаев детского травматизма (процент; приотсутствии травматизма - 100%, при наличии случаев травматизма - 0%).</t>
  </si>
  <si>
    <t>Среднесписочный состав детей за отчетный период</t>
  </si>
  <si>
    <t>Количество воспитанников, получивших травмы</t>
  </si>
  <si>
    <t>Среднесписочное количество детей в учреждениях с отсутствием травматизма</t>
  </si>
  <si>
    <t>количество случаев травматизма</t>
  </si>
  <si>
    <t>% травматизма</t>
  </si>
  <si>
    <t>Апрель</t>
  </si>
  <si>
    <t>Октябрь</t>
  </si>
  <si>
    <t>552315О.99.0.БА83АА04000</t>
  </si>
  <si>
    <t>560200О.99.0.БА89АА00000</t>
  </si>
  <si>
    <t>801012О.99.0.БА81АА24001</t>
  </si>
  <si>
    <t>801012О.99.0.БА81АБ44001</t>
  </si>
  <si>
    <t>801012О.99.0.БА81АБ68001</t>
  </si>
  <si>
    <t>801012О.99.0.БА81АП40001</t>
  </si>
  <si>
    <t>801012О.99.0.БА81АЩ48001</t>
  </si>
  <si>
    <t>801012О.99.0.БА81АЮ40001</t>
  </si>
  <si>
    <t>802111О.99.0.БА96АА25001</t>
  </si>
  <si>
    <t>802111О.99.0.БА96АБ50001</t>
  </si>
  <si>
    <t>802111О.99.0.БА96АБ75001</t>
  </si>
  <si>
    <t>802111О.99.0.БА96АО26001</t>
  </si>
  <si>
    <t>802111О.99.0.БА96АЭ08001</t>
  </si>
  <si>
    <t>802112О.99.0.ББ11АЮ66001</t>
  </si>
  <si>
    <t>802111О.99.0.БА96АЯ08001</t>
  </si>
  <si>
    <t>802112О.99.0.ББ11АА25001</t>
  </si>
  <si>
    <t>802112О.99.0.ББ11АБ50001</t>
  </si>
  <si>
    <t>802112О.99.0.ББ11АБ75001</t>
  </si>
  <si>
    <t>802112О.99.0.ББ11АО26001</t>
  </si>
  <si>
    <t>802112О.99.0.ББ11АЭ08001</t>
  </si>
  <si>
    <t>802112О.99.0.ББ11АЯ08001</t>
  </si>
  <si>
    <t>560200О.99.0.ББ03АА00000</t>
  </si>
  <si>
    <t>Количество обучающихся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</si>
  <si>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</t>
  </si>
  <si>
    <t>Раздел 4</t>
  </si>
  <si>
    <t>Раздел 5</t>
  </si>
  <si>
    <t>Раздел 6</t>
  </si>
  <si>
    <t>Реализация основных общеобразовательных программ среднего общего образования (Адаптированная образовательная программа, ОВЗ, на дому)</t>
  </si>
  <si>
    <t>Реализация основных общеобразовательных программ среднего общего образования (Адаптированная образовательная программа, дети-инвалиды, не указано)</t>
  </si>
  <si>
    <t>Муниципальное задание по муниципальной услуге (работе) не выполнено</t>
  </si>
  <si>
    <t xml:space="preserve">Достижение образовательных результатов </t>
  </si>
  <si>
    <t>Охват детей, включеных в общественные объединения</t>
  </si>
  <si>
    <t xml:space="preserve">Доля детей, охваченных дополнительным образованием </t>
  </si>
  <si>
    <t>общее кол-во обучающихся 1-4-х классов</t>
  </si>
  <si>
    <t>Индивидуальная программа профессионального развития педагогов (ИОМ)</t>
  </si>
  <si>
    <t>Наличие городских проектов - "Школа-часть городского пространства"</t>
  </si>
  <si>
    <t>На дому</t>
  </si>
  <si>
    <t>Углубленное изучение отдельных предметов</t>
  </si>
  <si>
    <t>Проходящих обучение в медицинских организациях</t>
  </si>
  <si>
    <t>Проходящие обучение по состоянию здоровья в медицинских организациях</t>
  </si>
  <si>
    <t>общее кол-во обучающихся 5-9-х классов</t>
  </si>
  <si>
    <t>Начальное общее образование</t>
  </si>
  <si>
    <t>Основное общее образование</t>
  </si>
  <si>
    <t>Критерии оценки выполнения муниципального задания</t>
  </si>
  <si>
    <t>ОЦ</t>
  </si>
  <si>
    <t>показатели, характеризующие качество муниципальной услуги (работы)</t>
  </si>
  <si>
    <t>итоговая</t>
  </si>
  <si>
    <t>К1 плi</t>
  </si>
  <si>
    <t>К1 фi</t>
  </si>
  <si>
    <t>К1 i</t>
  </si>
  <si>
    <t>К 2пл</t>
  </si>
  <si>
    <t>К 2ф</t>
  </si>
  <si>
    <t>К 2</t>
  </si>
  <si>
    <t>Организация отдыха детей и молодежи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</si>
  <si>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</t>
  </si>
  <si>
    <t>Отсутствие случаев детского травматизма (процент; приотсутствии травматизма - 100%, при наличии случаев травматизма - 0%).</t>
  </si>
  <si>
    <t>Расчет оценки К1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</si>
  <si>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</t>
  </si>
  <si>
    <t>Среднесписочное количество детей в учреждении</t>
  </si>
  <si>
    <t>Случаи травматизма</t>
  </si>
  <si>
    <t>Плановое количество детей</t>
  </si>
  <si>
    <t>Июнь</t>
  </si>
  <si>
    <t>Отчет</t>
  </si>
  <si>
    <t>Художественной</t>
  </si>
  <si>
    <t>не указано  (культурологическаяч, военно-патриотическая)</t>
  </si>
  <si>
    <t>МАОУ СШ № 3</t>
  </si>
  <si>
    <t>801012О.99.0.БА82АС74000</t>
  </si>
  <si>
    <t>Реализация основных общеобразовательных программ начального общего образования (Адаптированная образовательная программа, ОВЗ, на дому)</t>
  </si>
  <si>
    <t>Реализация основных общеобразовательных программ начального общего образования (Адаптированная образовательная программа, дети-инвалиды, не указано)</t>
  </si>
  <si>
    <t>Реализация основных общеобразовательных программ начального общего образования (Адаптированная образовательная программа, дети-инвалиды, на дому)</t>
  </si>
  <si>
    <t>Реализация основных общеобразовательных программ начального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указано)</t>
  </si>
  <si>
    <t>801012О.99.0.БА81АН96001</t>
  </si>
  <si>
    <t>Реализация основных общеобразовательных программ начального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указано)</t>
  </si>
  <si>
    <t>Реализация основных общеобразовательных программ начального общего образования (не указано, дети-инвалиды, на дому)</t>
  </si>
  <si>
    <t>Реализация основных общеобразовательных программ начального общего образования (не указано, дети-инвалиды, не указано)</t>
  </si>
  <si>
    <t>Реализация основных общеобразовательных программ начального общего образования (не указано, не указано, проходящие обучение по состоянию здоровья в медицинских организациях)</t>
  </si>
  <si>
    <t>Реализация основных общеобразовательных программ начального общего образования (не указано, не указано, на дому)</t>
  </si>
  <si>
    <t>Реализация основных общеобразовательных программ основного общего образования (Адаптированная образовательная программа, ОВЗ, не указано)</t>
  </si>
  <si>
    <t>Реализация основных общеобразовательных программ основного общего образования (Адаптированная образовательная программа, ОВЗ, на дому)</t>
  </si>
  <si>
    <t>Реализация основных общеобразовательных программ основного общего образования (Адаптированная образовательная программа, дети-инвалиды, на дому)</t>
  </si>
  <si>
    <t>Реализация основных общеобразовательных программ основного общего образования (Адаптированная образовательная программа, дети-инвалиды, не указано)</t>
  </si>
  <si>
    <t>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указано)</t>
  </si>
  <si>
    <t>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указано)</t>
  </si>
  <si>
    <t>Реализация основных общеобразовательных программ основного общего образования (не указано, дети-инвалиды, на дому)</t>
  </si>
  <si>
    <t>Реализация основных общеобразовательных программ основного общего образования (не указано, дети-инвалиды, не указано)</t>
  </si>
  <si>
    <t>Реализация основных общеобразовательных программ основного общего образования (не указано, не указано, не указано)</t>
  </si>
  <si>
    <t>Реализация основных общеобразовательных программ основного общего образования (не указано, не указано, проходящие обучение по состоянию здоровья в медицинских организациях)</t>
  </si>
  <si>
    <t>Реализация основных общеобразовательных программ основного общего образования (не указано, не указано, на дому)</t>
  </si>
  <si>
    <t>Реализация основных общеобразовательных программ среднего общего образования (Адаптированная образовательная программа, дети-инвалиды, на дому)</t>
  </si>
  <si>
    <t>Реализация основных общеобразовательных программ среднего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указано)</t>
  </si>
  <si>
    <t>Реализация основных общеобразовательных программ среднего общего образования (не указано, дети-инвалиды, не указано)</t>
  </si>
  <si>
    <t>Реализация основных общеобразовательных программ среднего общего образования (не указано, дети-инвалиды, на дому)</t>
  </si>
  <si>
    <t>Реализация основных общеобразовательных программ среднего общего образования (не указано, не указано, проходящие обучение по состоянию здоровья в медицинских организациях)</t>
  </si>
  <si>
    <t>Реализация основных общеобразовательных программ среднего общего образования (не указано, не указано, на дому)</t>
  </si>
  <si>
    <t xml:space="preserve"> Реализация дополнительных общеразвивающих программ (не указано, естественнонайчной)</t>
  </si>
  <si>
    <t xml:space="preserve"> Реализация дополнительных общеразвивающих программ (не указано, физкультурно-спортивной)</t>
  </si>
  <si>
    <t xml:space="preserve"> Реализация дополнительных общеразвивающих программ (не указано, хужожественной)</t>
  </si>
  <si>
    <t xml:space="preserve"> Реализация дополнительных общеразвивающих программ (не указано, туристско-краеведческой)</t>
  </si>
  <si>
    <t>Социально-гуманитарной</t>
  </si>
  <si>
    <t xml:space="preserve"> Реализация дополнительных общеразвивающих программ (не указано, социально-гуманитарной)</t>
  </si>
  <si>
    <t xml:space="preserve"> Реализация дополнительных общеразвивающих программ (не указано, не указано)</t>
  </si>
  <si>
    <t>Предоставление питания НОО</t>
  </si>
  <si>
    <t>Предоставление питания ООО</t>
  </si>
  <si>
    <t>Предоставление питания СОО</t>
  </si>
  <si>
    <t>560200О.99.0.ББ18АА00000</t>
  </si>
  <si>
    <t>Среднее общее образование</t>
  </si>
  <si>
    <t>Общий уровень укомплектованности кадрами (процент; определяется как отношение фактически замещенных ставок к общему количеству ставок  по штатному расписанию);</t>
  </si>
  <si>
    <t>Отсутствие случаев детского травматизма (процент; при отсутствии травматизма  в месяце – 100%, при наличии случаев травматизма в месяце– 0%).</t>
  </si>
  <si>
    <t>559019О.99.0.ББ12АА03000</t>
  </si>
  <si>
    <t>Содержание детей (обучающиеся с ограниченными возможностями здоровья (ОВЗ)</t>
  </si>
  <si>
    <t>Содержание детей (не указано, не указано)</t>
  </si>
  <si>
    <t>Образование дополнительное детей</t>
  </si>
  <si>
    <t>Деятельность по организации отдыха и оздоровления для детей</t>
  </si>
  <si>
    <t>85.41.91</t>
  </si>
  <si>
    <r>
      <rPr>
        <sz val="10"/>
        <color theme="1"/>
        <rFont val="Times New Roman"/>
        <family val="1"/>
        <charset val="204"/>
      </rPr>
      <t xml:space="preserve">2. Категории потребителей муниципальной услуги  </t>
    </r>
    <r>
      <rPr>
        <b/>
        <u/>
        <sz val="10"/>
        <color theme="1"/>
        <rFont val="Times New Roman"/>
        <family val="1"/>
        <charset val="204"/>
      </rPr>
      <t>Физические лица</t>
    </r>
  </si>
  <si>
    <r>
      <rPr>
        <sz val="10"/>
        <color theme="1"/>
        <rFont val="Times New Roman"/>
        <family val="1"/>
        <charset val="204"/>
      </rPr>
      <t xml:space="preserve">1. Наименование муниципальной услуги   </t>
    </r>
    <r>
      <rPr>
        <b/>
        <u/>
        <sz val="10"/>
        <color theme="1"/>
        <rFont val="Times New Roman"/>
        <family val="1"/>
        <charset val="204"/>
      </rPr>
      <t>Реализация адаптированных основных общеобразовательных программ начального общего образования</t>
    </r>
  </si>
  <si>
    <t>множественные нарушения</t>
  </si>
  <si>
    <r>
      <rPr>
        <sz val="10"/>
        <color theme="1"/>
        <rFont val="Times New Roman"/>
        <family val="1"/>
        <charset val="204"/>
      </rPr>
      <t xml:space="preserve">1. Наименование муниципальной услуги </t>
    </r>
    <r>
      <rPr>
        <b/>
        <u/>
        <sz val="10"/>
        <color theme="1"/>
        <rFont val="Times New Roman"/>
        <family val="1"/>
        <charset val="204"/>
      </rPr>
      <t>Реализация основных общеобразовательных программ начального общего образования</t>
    </r>
  </si>
  <si>
    <t>проходящие обучение по состоянию здоровья в медицинских организациях</t>
  </si>
  <si>
    <r>
      <rPr>
        <sz val="10"/>
        <color theme="1"/>
        <rFont val="Times New Roman"/>
        <family val="1"/>
        <charset val="204"/>
      </rPr>
      <t xml:space="preserve">1. Наименование муниципальной услуги </t>
    </r>
    <r>
      <rPr>
        <b/>
        <u/>
        <sz val="10"/>
        <color theme="1"/>
        <rFont val="Times New Roman"/>
        <family val="1"/>
        <charset val="204"/>
      </rPr>
      <t>Реализация основных общеобразовательных программ основного общего образования</t>
    </r>
  </si>
  <si>
    <r>
      <rPr>
        <sz val="10"/>
        <color theme="1"/>
        <rFont val="Times New Roman"/>
        <family val="1"/>
        <charset val="204"/>
      </rPr>
      <t xml:space="preserve">1. Наименование муниципальной услуги </t>
    </r>
    <r>
      <rPr>
        <b/>
        <u/>
        <sz val="10"/>
        <color theme="1"/>
        <rFont val="Times New Roman"/>
        <family val="1"/>
        <charset val="204"/>
      </rPr>
      <t>Реализация основных общеобразовательных программ среднего общего образования</t>
    </r>
  </si>
  <si>
    <t xml:space="preserve"> проходящие обучение по состоянию здоровья в медицинских организациях</t>
  </si>
  <si>
    <t>ЗАОЧНАЯ</t>
  </si>
  <si>
    <r>
      <rPr>
        <sz val="10"/>
        <color theme="1"/>
        <rFont val="Times New Roman"/>
        <family val="1"/>
        <charset val="204"/>
      </rPr>
      <t xml:space="preserve">1. Наименование муниципальной услуги </t>
    </r>
    <r>
      <rPr>
        <b/>
        <u/>
        <sz val="10"/>
        <color theme="1"/>
        <rFont val="Times New Roman"/>
        <family val="1"/>
        <charset val="204"/>
      </rPr>
      <t>Реализация дополнительных общеразвивающих программ</t>
    </r>
  </si>
  <si>
    <t>cоциально-гуманитарной</t>
  </si>
  <si>
    <r>
      <rPr>
        <sz val="10"/>
        <color theme="1"/>
        <rFont val="Times New Roman"/>
        <family val="1"/>
        <charset val="204"/>
      </rPr>
      <t xml:space="preserve">1. Наименование муниципальной услуги </t>
    </r>
    <r>
      <rPr>
        <b/>
        <u/>
        <sz val="10"/>
        <color theme="1"/>
        <rFont val="Times New Roman"/>
        <family val="1"/>
        <charset val="204"/>
      </rPr>
      <t>Предоставление питания</t>
    </r>
  </si>
  <si>
    <t>НОО</t>
  </si>
  <si>
    <t>ООО</t>
  </si>
  <si>
    <t>СОО</t>
  </si>
  <si>
    <t>БА89, ББ03, ББ18</t>
  </si>
  <si>
    <r>
      <rPr>
        <sz val="10"/>
        <color theme="1"/>
        <rFont val="Times New Roman"/>
        <family val="1"/>
        <charset val="204"/>
      </rPr>
      <t xml:space="preserve">1. Наименование муниципальной услуги </t>
    </r>
    <r>
      <rPr>
        <b/>
        <u/>
        <sz val="10"/>
        <color theme="1"/>
        <rFont val="Times New Roman"/>
        <family val="1"/>
        <charset val="204"/>
      </rPr>
      <t>Содержание детей</t>
    </r>
  </si>
  <si>
    <r>
      <rPr>
        <sz val="10"/>
        <color theme="1"/>
        <rFont val="Times New Roman"/>
        <family val="1"/>
        <charset val="204"/>
      </rPr>
      <t xml:space="preserve">1. Наименование муниципальной услуги </t>
    </r>
    <r>
      <rPr>
        <b/>
        <u/>
        <sz val="10"/>
        <color theme="1"/>
        <rFont val="Times New Roman"/>
        <family val="1"/>
        <charset val="204"/>
      </rPr>
      <t>Организация отдыха детей и молодежи</t>
    </r>
  </si>
  <si>
    <t>АЗ22</t>
  </si>
  <si>
    <t>БА83, ББ12</t>
  </si>
  <si>
    <t>Организация отдыха детей и молодежи (в каникулярное время с круглосуточным пребыванием)</t>
  </si>
  <si>
    <t>Организация отдыха детей и молодежи (в каникулярное время с дневным пребыванием)</t>
  </si>
  <si>
    <t>920700О.99.0.АЗ22АА01001</t>
  </si>
  <si>
    <t>920700О.99.0.АЗ22АА00001</t>
  </si>
  <si>
    <t>в каникулярное время с дневным пребыванием</t>
  </si>
  <si>
    <t>Доля педагогических кадров с высшим  профессиональным образованием (%, определяется как отношение количества педагогов в высшим образованием к общему числу педагогов)</t>
  </si>
  <si>
    <t>Отсутствие нарушений детьми режима пребывания (процент; при отсутствии нарушений - 100%, при наличии случаев нарушений - 0%)</t>
  </si>
  <si>
    <t>Пояснительная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</si>
  <si>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</si>
  <si>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Общее количество педагогов</t>
  </si>
  <si>
    <t>Количество воспитанников, нарушевших режим</t>
  </si>
  <si>
    <t>Среднесписочное количество детей в учреждении, ненарушевших режим</t>
  </si>
  <si>
    <t>Случаи нарушения режима</t>
  </si>
  <si>
    <t>Июль</t>
  </si>
  <si>
    <t>Август</t>
  </si>
  <si>
    <t>Раздел 7</t>
  </si>
  <si>
    <t>в каникулярное время с круглосуточным пребыванием</t>
  </si>
  <si>
    <t xml:space="preserve">    Руководитель           </t>
  </si>
  <si>
    <t>_______________________</t>
  </si>
  <si>
    <t>_________________________</t>
  </si>
  <si>
    <t>______________________</t>
  </si>
  <si>
    <t xml:space="preserve">  (должность)</t>
  </si>
  <si>
    <t>(уполномоченное лицо)          (расшифровка подписи)</t>
  </si>
  <si>
    <t xml:space="preserve"> (подпись)</t>
  </si>
  <si>
    <t>(расшифровка подписи)</t>
  </si>
  <si>
    <t xml:space="preserve">Исполнитель: </t>
  </si>
  <si>
    <t>общее кол-во обучающихся 10-11-х классов</t>
  </si>
  <si>
    <t>802111О.99.0.БА96АЮ58001</t>
  </si>
  <si>
    <t>по 1 проекту</t>
  </si>
  <si>
    <t>по 2 проекту</t>
  </si>
  <si>
    <t>кол-во реализуемых проектов для 1-4 классов</t>
  </si>
  <si>
    <t>количество проектов</t>
  </si>
  <si>
    <t>кол-во мероприятий реализуемого проекта для 1-4-х классов (не менее 1 мероприятия в квартал)</t>
  </si>
  <si>
    <t>количество мероприятий</t>
  </si>
  <si>
    <t>кол-во реализуемых проектов для 5-9 классов</t>
  </si>
  <si>
    <t>кол-во мероприятий реализуемого проекта для 5-9-х классов (не менее 1 мероприятия в квартал)</t>
  </si>
  <si>
    <t>кол-во реализуемых проектов для 10-11 классов</t>
  </si>
  <si>
    <t>кол-во мероприятий реализуемого проекта для 10-11-х классов (не менее 1 мероприятия в квартал)</t>
  </si>
  <si>
    <t>о выполнении муниципального задания на оказание (выполнение) общего образования по общеобразовательным программам за 2023 год</t>
  </si>
  <si>
    <t>кол-во проектов</t>
  </si>
  <si>
    <t>кол-во мероприятий</t>
  </si>
  <si>
    <t>наличие городских проектов - "Школа-часть городского пространства"(процент; кол-во реализованных мероприятий по пректам для 5-9-х классов;  к плановому кол-ву мероприятий по проектам 5-9-х классов в год)</t>
  </si>
  <si>
    <t>наличие городских проектов - "Школа-часть городского пространства"(процент; кол-во реализованных мероприятий по пректам для 10-11-х классов;  к плановому кол-ву мероприятий по проектам 10-11-х классов в год)</t>
  </si>
  <si>
    <t>общее число педагогов 1-4-х классов без совместителей (фактическая численность)</t>
  </si>
  <si>
    <t>общее число педагогов 5-9-х классов без совместителей (фактическая численность)</t>
  </si>
  <si>
    <t>общее число педагогов 10-11-х классов без совместителей (фактическая численность)</t>
  </si>
  <si>
    <t>охват детей, включеных в общественные объединения (процент; кол-во обучающихся 1-4-х классов, принимающих участие в общественых объединениях к общему кол-ву обучающихся 1-4-х классов)</t>
  </si>
  <si>
    <t>индивидуальная программа профессионального развития педагогов (индивидуальный образовательный маршрут- ИОМ), кол-во педагогов 1-4-х классов, разместивших ИОМ на образовательной платформе "Эра-Скоп"; к общему числу педагогов 1-4-х классов без совместителей (фактическая численность)</t>
  </si>
  <si>
    <t>наличие городских проектов - "Школа-часть городского пространства" (процент; кол-во реализованных мероприятий по пректам для 1-4-х классов в отчетном периоде;  к плановому кол-ву мероприятий по проектам 1-4-х классов в год)</t>
  </si>
  <si>
    <r>
      <t xml:space="preserve">  кол-во обучающихся 4-х классов, обучающихся по осн.общеобр.программам (без ОВЗ), писавших ВПР, которые по оценке результатов ВПР набрали </t>
    </r>
    <r>
      <rPr>
        <sz val="10"/>
        <color rgb="FF0000FF"/>
        <rFont val="Times New Roman"/>
        <family val="1"/>
        <charset val="204"/>
      </rPr>
      <t>не менее 11 баллов</t>
    </r>
    <r>
      <rPr>
        <sz val="10"/>
        <color indexed="8"/>
        <rFont val="Times New Roman"/>
        <family val="1"/>
        <charset val="204"/>
      </rPr>
      <t xml:space="preserve"> по сумме трех предметов.</t>
    </r>
  </si>
  <si>
    <t xml:space="preserve">  кол-во обучающихся 4-х классов, обучающихся по осн.общеобр.программам (без ОВЗ), писавших ВПР</t>
  </si>
  <si>
    <t>кол-во обучающихся 1-4-х классов, принимающих участие в общественых объединениях</t>
  </si>
  <si>
    <t xml:space="preserve">кол-во педагогов разместивших ИОМ на образовательной электронной платформе "Эра-Скоп" 1-4-х классов (фактическая численность) </t>
  </si>
  <si>
    <r>
      <t xml:space="preserve">достижение образовательных результатов (процент;  кол-во обучающихся 4-х классов, (без ОВЗ), писавших ВПР, которые набрали </t>
    </r>
    <r>
      <rPr>
        <sz val="11"/>
        <color rgb="FF0000FF"/>
        <rFont val="Times New Roman"/>
        <family val="1"/>
        <charset val="204"/>
      </rPr>
      <t>не менее 11 баллов</t>
    </r>
    <r>
      <rPr>
        <sz val="11"/>
        <rFont val="Times New Roman"/>
        <family val="1"/>
        <charset val="204"/>
      </rPr>
      <t xml:space="preserve"> по сумме трех предметов к общему кол-ву обучающихся 4-х классов, (без ОВЗ),писавших ВПР)</t>
    </r>
  </si>
  <si>
    <t>Проверка с МЗ</t>
  </si>
  <si>
    <t>охват детей, включеных в общественные объединения (процент; кол-во обучающихся 5-9-х классов, принимающих участие в общественых объединениях к общему кол-ву обучающихся 5-9-х классов)</t>
  </si>
  <si>
    <t>индивидуальная программа профессионального развития педагогов (индивидуальный образовательный маршрут- ИОМ), кол-во педагогов 5-9х классов, разместивших ИОМ на образовательной платформе "Эра-Скоп"; к общему числу педагогов 5-9х классов без совместителей (фактическая численность)</t>
  </si>
  <si>
    <t>кол-во обучающихся 9-х классов обучающихся по осн.общеобр.программам (без ОВЗ), допущенных к сдаче ОГЭ (сдавшие ГВЭ не учитываются)</t>
  </si>
  <si>
    <t>кол-во обучающихся 5-9-х классов, принимающих участие в общественых объединениях</t>
  </si>
  <si>
    <t xml:space="preserve">кол-во педагогов разместивших ИОМ на образовательной электронной платформе "Эра-Скоп" 5-9-х классов (фактическая численность) </t>
  </si>
  <si>
    <r>
      <t xml:space="preserve">достижение образовательных результатов (процент;  кол-во обучающихся 9-х классов (без ОВЗ), которые по сумме трех предметов набрали </t>
    </r>
    <r>
      <rPr>
        <sz val="12"/>
        <color rgb="FF0000FF"/>
        <rFont val="Times New Roman"/>
        <family val="1"/>
        <charset val="204"/>
      </rPr>
      <t>не менее 11 баллов</t>
    </r>
    <r>
      <rPr>
        <sz val="12"/>
        <rFont val="Times New Roman"/>
        <family val="1"/>
        <charset val="204"/>
      </rPr>
      <t xml:space="preserve"> (сдавшие ГВЭ не учитываются); к кол-ву обучающихся 9-х классов (без ОВЗ), допущенных к сдаче ОГЭ (сдавшие ГВЭ не учитываются)</t>
    </r>
  </si>
  <si>
    <r>
      <t xml:space="preserve">  кол-во обучающихся 9-х классов обучающихся по осн.общеобр.программам (без ОВЗ), которые по сумме трех предметов набрали </t>
    </r>
    <r>
      <rPr>
        <sz val="10"/>
        <color rgb="FF0000FF"/>
        <rFont val="Times New Roman"/>
        <family val="1"/>
        <charset val="204"/>
      </rPr>
      <t>не менее 11 баллов</t>
    </r>
    <r>
      <rPr>
        <sz val="10"/>
        <color indexed="8"/>
        <rFont val="Times New Roman"/>
        <family val="1"/>
        <charset val="204"/>
      </rPr>
      <t>, сдавшие ГВЭ в расчет не учитываются</t>
    </r>
  </si>
  <si>
    <r>
      <t>достижение образовательных результатов (процент;  кол-во обучающихся 9-х классов (без ОВЗ), которые по сумме трех предметов набрали</t>
    </r>
    <r>
      <rPr>
        <sz val="12"/>
        <color rgb="FF0000FF"/>
        <rFont val="Times New Roman"/>
        <family val="1"/>
        <charset val="204"/>
      </rPr>
      <t xml:space="preserve"> не менее 11 баллов</t>
    </r>
    <r>
      <rPr>
        <sz val="12"/>
        <rFont val="Times New Roman"/>
        <family val="1"/>
        <charset val="204"/>
      </rPr>
      <t xml:space="preserve"> (сдавшие ГВЭ не учитываются); к кол-ву обучающихся 9-х классов (без ОВЗ), допущенных к сдаче ОГЭ (сдавшие ГВЭ не учитываются)</t>
    </r>
  </si>
  <si>
    <t>охват детей, включеных в общественные объединения (процент; кол-во обучающихся 10-11-х классов, принимающих участие в общественых объединениях к общему кол-ву обучающихся 10-11-х классов)</t>
  </si>
  <si>
    <t>индивидуальная программа профессионального развития педагогов (индивидуальный образовательный маршрут- ИОМ), кол-во педагогов 10-11-х классов, разместивших ИОМ на образовательной платформе "Эра-Скоп"; к общему числу педагогов 10-11-х классов без совместителей (фактическая численность)</t>
  </si>
  <si>
    <r>
      <t xml:space="preserve">достижение образовательных результатов (процент;  кол-во обучающихся 11-х классов (без ОВЗ),  которые по сумме любых трех предметов (без учета обучающихся, сдавших базовую математику) набрали </t>
    </r>
    <r>
      <rPr>
        <sz val="12"/>
        <color rgb="FF0000FF"/>
        <rFont val="Times New Roman"/>
        <family val="1"/>
        <charset val="204"/>
      </rPr>
      <t>не менее 160 баллов</t>
    </r>
    <r>
      <rPr>
        <sz val="12"/>
        <rFont val="Times New Roman"/>
        <family val="1"/>
        <charset val="204"/>
      </rPr>
      <t xml:space="preserve"> (сдавшие ГВЭ не учитываются), к кол-ву обучающихся 11-х классов (без ОВЗ), допущенных к сдаче ЕГЭ (сдавшие ГВЭ не учитываются)</t>
    </r>
  </si>
  <si>
    <t xml:space="preserve">  кол-во обучающихся 11-х классов, обучающихся по осн.ощеобр. программам (без ОВЗ), которые по сумме любых трех предметов , без учета обучающихся, сдавших базовую математику) набрали не менее 160 баллов, сдавшие ГВЭ не учитываются</t>
  </si>
  <si>
    <t xml:space="preserve">  кол-во обучающихся 11-х классов, обучающихся по осн.ощеобр. программам (без ОВЗ), допущенных к сдаче ЕГЭ, сдавшие ГВЭ не учитываются</t>
  </si>
  <si>
    <t>кол-во обучающихся 10-11-х классов, принимающих участие в общественых объединениях</t>
  </si>
  <si>
    <t xml:space="preserve">кол-во педагогов разместивших ИОМ на образовательной электронной платформе "Эра-Скоп" 10-11-х классов (фактическая численность) </t>
  </si>
  <si>
    <t>СВОД_Реализация основных общеобразовательных программ начального общего образования</t>
  </si>
  <si>
    <t>Проверка с ГУО план</t>
  </si>
  <si>
    <t>Проверка с ГУО факт</t>
  </si>
  <si>
    <t>СВОД_Реализация основных общеобразовательных программ основного общего образования</t>
  </si>
  <si>
    <t>СВОД_Реализация основных общеобразовательных программ среднего общего образования</t>
  </si>
  <si>
    <t xml:space="preserve"> 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(по копмлектованию) к общему количеству обучающихся по осн.общеобр. программам (по комплектованию с учетом % охвата)</t>
  </si>
  <si>
    <t>количество обучающихся, обучающиеся по дополнительным общеразвивающим программам (по комплектованию)</t>
  </si>
  <si>
    <t>количество обучающихя по основным общеобразовательным программам (по комплектованию с учетом % охвата, 2023 год-74%)</t>
  </si>
  <si>
    <t>о выполнении муниципального задания на оказание (выполнение)услуги по организации отдыха детей и молодежи за 2023 год</t>
  </si>
  <si>
    <t>Значение, утвержденное в муниципальном задании на 2023 год, (К1плi, К2плi&lt;1&gt;)</t>
  </si>
  <si>
    <t>Фактическое значение за 2023 год, (К1фi, К2фi&lt;2&gt;)</t>
  </si>
  <si>
    <t>достижение образовательных результатов (процент;  кол-во обучающихся 4-х классов, (без ОВЗ), писавших ВПР, которые набрали не менее 11 баллов по сумме трех предметов к общему кол-ву обучающихся 4-х классов, (без ОВЗ),писавших ВПР)</t>
  </si>
  <si>
    <t>достижение образовательных результатов (процент;  кол-во обучающихся 9-х классов (без ОВЗ), которые по сумме трех предметов набрали не менее 11 баллов (сдавшие ГВЭ не учитываются); к кол-ву обучающихся 9-х классов (без ОВЗ), допущенных к сдаче ОГЭ (сдавшие ГВЭ не учитываются)</t>
  </si>
  <si>
    <t>достижение образовательных результатов (процент;  кол-во обучающихся 11-х классов (без ОВЗ),  которые по сумме любых трех предметов (без учета обучающихся, сдавших базовую математику) набрали не менее 160 баллов (сдавшие ГВЭ не учитываются), к кол-ву обучающихся 11-х классов (без ОВЗ), допущенных к сдаче ЕГЭ (сдавшие ГВЭ не учитываются)</t>
  </si>
  <si>
    <t>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(по копмлектованию) к общему количеству обучающихся по осн.общеобр. программам (по комплектованию с учетом % охвата)</t>
  </si>
  <si>
    <t>на 2023 год и плановый период 2024 - 2025 годов</t>
  </si>
  <si>
    <t>Реализация основных общеобразовательных программ среднего общего образования (не указано, не указано, ЗАОЧНАЯ)</t>
  </si>
  <si>
    <t>порядковый номер</t>
  </si>
  <si>
    <t>номер листа</t>
  </si>
  <si>
    <t>кол-во</t>
  </si>
  <si>
    <t>Кач.показ.</t>
  </si>
  <si>
    <t>План отчет</t>
  </si>
  <si>
    <t>План отсчет</t>
  </si>
  <si>
    <t>Факт отчет</t>
  </si>
  <si>
    <t>Откл</t>
  </si>
  <si>
    <t>средн.кол-во</t>
  </si>
  <si>
    <t>Расчет показателя качества "Достижение образовательных результатов"</t>
  </si>
  <si>
    <t>выполнение в %</t>
  </si>
  <si>
    <t xml:space="preserve">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</si>
  <si>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 xml:space="preserve"> количество обучающихся 4-х классов, (без ОВЗ), писавших ВПР</t>
  </si>
  <si>
    <t xml:space="preserve">  количество обучающихся 9-х классов (без ОВЗ), допущеных к сдаче ОГЭ (сдавшие ГВЭ не учитываются), которые набрали не менее 11 баллов)</t>
  </si>
  <si>
    <t>кол-во обучающихся 9-х классов (без ОВЗ), допущеных к сдаче ОГЭ</t>
  </si>
  <si>
    <t xml:space="preserve"> количество обучающихся 11-х классов (без ОВЗ), допущеных к сдаче ЕГЭ (сдавшие ГВЭ не учитываются), которые набрали не менее 160 баллов в сумме трех предметов)</t>
  </si>
  <si>
    <t xml:space="preserve"> кол-во обучающихся 11-х классов (без ОВЗ), допущеных к сдаче ЕГЭ (сдавшие ГВЭ не учитываются)</t>
  </si>
  <si>
    <t>Расчет показателя качества "Индивидуальная программа профессионального развития педагогов (ИОМ)"</t>
  </si>
  <si>
    <t xml:space="preserve">кол-во педагогов разместивших ИОМ на образовательной электронной платформе "Эра-Скоп" 1-4х классов (фактическая численность) </t>
  </si>
  <si>
    <t>общее число педагогов (фактическая численность)</t>
  </si>
  <si>
    <t xml:space="preserve">кол-во педагогов разместивших ИОМ на образовательной электронной платформе "Эра-Скоп" 5-9х классов (фактическая численность) </t>
  </si>
  <si>
    <t xml:space="preserve">кол-во педагогов разместивших ИОМ на образовательной электронной платформе "Эра-Скоп" 10-11х классов (фактическая численность) </t>
  </si>
  <si>
    <t>Расчет показателя качества "Наличие городских проектов - "Школа-часть городского пространства"</t>
  </si>
  <si>
    <t>Расчет показателя качества "Охват детей, включеных в общественные объединения"</t>
  </si>
  <si>
    <t>колличество обучаюшихся 1-4-х классов, принимающих участие в общественых объединениях</t>
  </si>
  <si>
    <t>колличество обучаюшихся 5-9-х классов, принимающих участие в общественых объединениях</t>
  </si>
  <si>
    <t>колличество обучаюшихся 10-11-х классов, принимающих участие в общественых объединениях</t>
  </si>
  <si>
    <r>
      <t>Реализация основных общеобразовательных программ</t>
    </r>
    <r>
      <rPr>
        <b/>
        <sz val="10"/>
        <color theme="1"/>
        <rFont val="Calibri"/>
        <family val="2"/>
        <charset val="204"/>
        <scheme val="minor"/>
      </rPr>
      <t xml:space="preserve"> начального</t>
    </r>
    <r>
      <rPr>
        <sz val="10"/>
        <color theme="1"/>
        <rFont val="Calibri"/>
        <family val="2"/>
        <charset val="204"/>
        <scheme val="minor"/>
      </rPr>
      <t xml:space="preserve"> общего образования</t>
    </r>
  </si>
  <si>
    <r>
      <t xml:space="preserve">Реализация основных общеобразовательных программ </t>
    </r>
    <r>
      <rPr>
        <b/>
        <sz val="10"/>
        <color theme="1"/>
        <rFont val="Calibri"/>
        <family val="2"/>
        <charset val="204"/>
        <scheme val="minor"/>
      </rPr>
      <t>основного</t>
    </r>
    <r>
      <rPr>
        <sz val="10"/>
        <color theme="1"/>
        <rFont val="Calibri"/>
        <family val="2"/>
        <charset val="204"/>
        <scheme val="minor"/>
      </rPr>
      <t xml:space="preserve"> общего образования</t>
    </r>
  </si>
  <si>
    <r>
      <t xml:space="preserve">Реализация основных общеобразовательных программ </t>
    </r>
    <r>
      <rPr>
        <b/>
        <sz val="10"/>
        <color theme="1"/>
        <rFont val="Calibri"/>
        <family val="2"/>
        <charset val="204"/>
        <scheme val="minor"/>
      </rPr>
      <t xml:space="preserve">среднего </t>
    </r>
    <r>
      <rPr>
        <sz val="10"/>
        <color theme="1"/>
        <rFont val="Calibri"/>
        <family val="2"/>
        <charset val="204"/>
        <scheme val="minor"/>
      </rPr>
      <t>общего образования</t>
    </r>
  </si>
  <si>
    <t>Расчет показателя качества "Доля детей в возрасте от 5 до 18 лет, охваченных дополнительным образованием"</t>
  </si>
  <si>
    <t>доля детей в возрасте от 5 до 18 лет, охваченных дополнительным образованием</t>
  </si>
  <si>
    <t>Множественные деффекты</t>
  </si>
  <si>
    <t>34.788.0 Реализация адаптированных основных общеобразовательных программ начального общего образования (множественные деффекты)</t>
  </si>
  <si>
    <t>Реализация программ дополнительного образования</t>
  </si>
  <si>
    <t>Муниципальное автономное общеобразовательное учреждение "Средняя школа № 18"</t>
  </si>
  <si>
    <t xml:space="preserve">Муниципальное автономное общеобразовательное учреждение "Средняя школа № 18" </t>
  </si>
  <si>
    <t>Муниципальное бюджетное общеобразовательное учреждение "Средняя школа № 18"</t>
  </si>
  <si>
    <t>Н.С.Кокман</t>
  </si>
  <si>
    <t>Отчет об исполнении муниципального задания за 2023 год (9 месяцев)</t>
  </si>
  <si>
    <t>ежеквартально (за 9 месяцев 2023 года)</t>
  </si>
  <si>
    <t>01.10.2023 г</t>
  </si>
  <si>
    <t>25.10.2023 г</t>
  </si>
  <si>
    <t xml:space="preserve">  </t>
  </si>
  <si>
    <t xml:space="preserve"> </t>
  </si>
  <si>
    <t>оценивается нарастающим итогом</t>
  </si>
</sst>
</file>

<file path=xl/styles.xml><?xml version="1.0" encoding="utf-8"?>
<styleSheet xmlns="http://schemas.openxmlformats.org/spreadsheetml/2006/main">
  <numFmts count="12">
    <numFmt numFmtId="43" formatCode="_-* #,##0.00\ _₽_-;\-* #,##0.00\ _₽_-;_-* &quot;-&quot;??\ _₽_-;_-@_-"/>
    <numFmt numFmtId="164" formatCode="0.0"/>
    <numFmt numFmtId="165" formatCode="#,##0.0"/>
    <numFmt numFmtId="166" formatCode="#,##0.0_ ;\-#,##0.0\ "/>
    <numFmt numFmtId="167" formatCode="#,##0_ ;\-#,##0\ "/>
    <numFmt numFmtId="168" formatCode="000000"/>
    <numFmt numFmtId="169" formatCode="#,##0.00_ ;\-#,##0.00\ "/>
    <numFmt numFmtId="170" formatCode="_-* #,##0.0_р_._-;\-* #,##0.0_р_._-;_-* &quot;-&quot;?_р_._-;_-@_-"/>
    <numFmt numFmtId="171" formatCode="#,##0.0_р_."/>
    <numFmt numFmtId="172" formatCode="#,##0_р_."/>
    <numFmt numFmtId="173" formatCode="0.0%"/>
    <numFmt numFmtId="174" formatCode="#,##0.0_ ;\-#,##0.0,"/>
  </numFmts>
  <fonts count="8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FF0000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4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b/>
      <i/>
      <u/>
      <sz val="12"/>
      <color indexed="8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00FF"/>
      <name val="Calibri"/>
      <family val="2"/>
      <charset val="204"/>
      <scheme val="minor"/>
    </font>
    <font>
      <sz val="12"/>
      <color rgb="FF7030A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1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2"/>
      <name val="Calibri"/>
      <family val="2"/>
      <charset val="204"/>
    </font>
    <font>
      <b/>
      <i/>
      <u/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rgb="FF006600"/>
      <name val="Times New Roman"/>
      <family val="1"/>
      <charset val="204"/>
    </font>
    <font>
      <sz val="12"/>
      <color rgb="FF006600"/>
      <name val="Calibri"/>
      <family val="2"/>
      <charset val="204"/>
      <scheme val="minor"/>
    </font>
    <font>
      <sz val="14"/>
      <color rgb="FF0000FF"/>
      <name val="Calibri"/>
      <family val="2"/>
      <charset val="204"/>
      <scheme val="minor"/>
    </font>
    <font>
      <sz val="14"/>
      <color rgb="FF0000FF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9" tint="0.59999389629810485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rgb="FFFFFF99"/>
        <bgColor indexed="27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9" fontId="1" fillId="0" borderId="0" applyFont="0" applyFill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27" fillId="0" borderId="0"/>
    <xf numFmtId="0" fontId="25" fillId="0" borderId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5" fillId="0" borderId="0" applyBorder="0" applyProtection="0"/>
  </cellStyleXfs>
  <cellXfs count="1156">
    <xf numFmtId="0" fontId="0" fillId="0" borderId="0" xfId="0"/>
    <xf numFmtId="1" fontId="6" fillId="2" borderId="12" xfId="0" applyNumberFormat="1" applyFont="1" applyFill="1" applyBorder="1" applyAlignment="1">
      <alignment horizontal="center" wrapText="1"/>
    </xf>
    <xf numFmtId="49" fontId="12" fillId="2" borderId="11" xfId="0" applyNumberFormat="1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center" wrapText="1"/>
    </xf>
    <xf numFmtId="1" fontId="11" fillId="3" borderId="11" xfId="1" applyNumberFormat="1" applyFont="1" applyFill="1" applyBorder="1" applyAlignment="1">
      <alignment horizontal="center" vertical="center" wrapText="1"/>
    </xf>
    <xf numFmtId="166" fontId="11" fillId="3" borderId="11" xfId="1" applyNumberFormat="1" applyFont="1" applyFill="1" applyBorder="1" applyAlignment="1">
      <alignment horizontal="right" vertical="center" wrapText="1"/>
    </xf>
    <xf numFmtId="1" fontId="11" fillId="2" borderId="11" xfId="1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right" vertical="top" wrapText="1"/>
    </xf>
    <xf numFmtId="167" fontId="11" fillId="2" borderId="11" xfId="1" applyNumberFormat="1" applyFont="1" applyFill="1" applyBorder="1" applyAlignment="1">
      <alignment horizontal="right" vertical="center" wrapText="1"/>
    </xf>
    <xf numFmtId="167" fontId="12" fillId="2" borderId="11" xfId="0" applyNumberFormat="1" applyFont="1" applyFill="1" applyBorder="1" applyAlignment="1">
      <alignment horizontal="right" vertical="top" wrapText="1"/>
    </xf>
    <xf numFmtId="49" fontId="11" fillId="4" borderId="11" xfId="0" applyNumberFormat="1" applyFont="1" applyFill="1" applyBorder="1" applyAlignment="1">
      <alignment vertical="top" wrapText="1"/>
    </xf>
    <xf numFmtId="164" fontId="11" fillId="4" borderId="11" xfId="1" applyNumberFormat="1" applyFont="1" applyFill="1" applyBorder="1" applyAlignment="1">
      <alignment horizontal="center" vertical="center" wrapText="1"/>
    </xf>
    <xf numFmtId="0" fontId="2" fillId="5" borderId="0" xfId="0" applyFont="1" applyFill="1" applyBorder="1"/>
    <xf numFmtId="0" fontId="2" fillId="5" borderId="0" xfId="0" applyFont="1" applyFill="1"/>
    <xf numFmtId="49" fontId="2" fillId="5" borderId="0" xfId="0" applyNumberFormat="1" applyFont="1" applyFill="1" applyBorder="1" applyAlignment="1">
      <alignment vertical="top"/>
    </xf>
    <xf numFmtId="0" fontId="2" fillId="5" borderId="0" xfId="0" applyFont="1" applyFill="1" applyBorder="1" applyAlignment="1">
      <alignment horizontal="left" vertical="top"/>
    </xf>
    <xf numFmtId="49" fontId="2" fillId="5" borderId="0" xfId="0" applyNumberFormat="1" applyFont="1" applyFill="1" applyAlignment="1">
      <alignment vertical="top"/>
    </xf>
    <xf numFmtId="1" fontId="2" fillId="5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/>
    <xf numFmtId="0" fontId="2" fillId="5" borderId="11" xfId="0" applyFont="1" applyFill="1" applyBorder="1"/>
    <xf numFmtId="1" fontId="10" fillId="5" borderId="12" xfId="0" applyNumberFormat="1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left" vertical="top"/>
    </xf>
    <xf numFmtId="3" fontId="2" fillId="5" borderId="0" xfId="0" applyNumberFormat="1" applyFont="1" applyFill="1" applyBorder="1"/>
    <xf numFmtId="0" fontId="2" fillId="5" borderId="2" xfId="0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11" xfId="0" applyFont="1" applyFill="1" applyBorder="1" applyAlignment="1">
      <alignment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justify" vertical="top" wrapText="1"/>
    </xf>
    <xf numFmtId="2" fontId="11" fillId="2" borderId="11" xfId="0" applyNumberFormat="1" applyFont="1" applyFill="1" applyBorder="1" applyAlignment="1">
      <alignment horizontal="left" vertical="top" wrapText="1" indent="5"/>
    </xf>
    <xf numFmtId="49" fontId="2" fillId="2" borderId="0" xfId="0" applyNumberFormat="1" applyFont="1" applyFill="1" applyBorder="1" applyAlignment="1">
      <alignment vertical="top" wrapText="1"/>
    </xf>
    <xf numFmtId="1" fontId="2" fillId="2" borderId="0" xfId="0" applyNumberFormat="1" applyFont="1" applyFill="1" applyBorder="1" applyAlignment="1">
      <alignment horizontal="center" wrapText="1"/>
    </xf>
    <xf numFmtId="2" fontId="2" fillId="2" borderId="0" xfId="0" applyNumberFormat="1" applyFont="1" applyFill="1" applyBorder="1" applyAlignment="1">
      <alignment horizontal="center" wrapText="1"/>
    </xf>
    <xf numFmtId="165" fontId="10" fillId="5" borderId="1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vertical="top" wrapText="1"/>
    </xf>
    <xf numFmtId="49" fontId="17" fillId="0" borderId="15" xfId="0" applyNumberFormat="1" applyFont="1" applyBorder="1" applyAlignment="1">
      <alignment vertical="top" wrapText="1"/>
    </xf>
    <xf numFmtId="0" fontId="7" fillId="2" borderId="6" xfId="0" applyFont="1" applyFill="1" applyBorder="1" applyAlignment="1">
      <alignment horizontal="center" wrapText="1"/>
    </xf>
    <xf numFmtId="165" fontId="10" fillId="5" borderId="12" xfId="1" applyNumberFormat="1" applyFont="1" applyFill="1" applyBorder="1" applyAlignment="1">
      <alignment horizontal="center" vertical="center" wrapText="1"/>
    </xf>
    <xf numFmtId="49" fontId="2" fillId="5" borderId="0" xfId="0" applyNumberFormat="1" applyFont="1" applyFill="1" applyBorder="1" applyAlignment="1">
      <alignment horizontal="left" vertical="top"/>
    </xf>
    <xf numFmtId="49" fontId="2" fillId="5" borderId="0" xfId="0" applyNumberFormat="1" applyFont="1" applyFill="1" applyAlignment="1">
      <alignment horizontal="left" vertical="top"/>
    </xf>
    <xf numFmtId="1" fontId="2" fillId="5" borderId="0" xfId="0" applyNumberFormat="1" applyFont="1" applyFill="1" applyAlignment="1">
      <alignment horizontal="left"/>
    </xf>
    <xf numFmtId="2" fontId="2" fillId="5" borderId="0" xfId="0" applyNumberFormat="1" applyFont="1" applyFill="1" applyAlignment="1">
      <alignment horizontal="left"/>
    </xf>
    <xf numFmtId="164" fontId="2" fillId="5" borderId="0" xfId="0" applyNumberFormat="1" applyFont="1" applyFill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164" fontId="2" fillId="5" borderId="0" xfId="0" applyNumberFormat="1" applyFont="1" applyFill="1" applyBorder="1" applyAlignment="1">
      <alignment horizontal="left" vertical="center"/>
    </xf>
    <xf numFmtId="164" fontId="2" fillId="5" borderId="0" xfId="0" applyNumberFormat="1" applyFont="1" applyFill="1" applyAlignment="1">
      <alignment horizontal="left"/>
    </xf>
    <xf numFmtId="49" fontId="2" fillId="5" borderId="11" xfId="0" applyNumberFormat="1" applyFont="1" applyFill="1" applyBorder="1" applyAlignment="1">
      <alignment vertical="top"/>
    </xf>
    <xf numFmtId="0" fontId="3" fillId="5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/>
    </xf>
    <xf numFmtId="1" fontId="2" fillId="5" borderId="11" xfId="0" applyNumberFormat="1" applyFont="1" applyFill="1" applyBorder="1" applyAlignment="1">
      <alignment horizontal="center" vertical="center"/>
    </xf>
    <xf numFmtId="164" fontId="2" fillId="5" borderId="11" xfId="0" applyNumberFormat="1" applyFont="1" applyFill="1" applyBorder="1" applyAlignment="1">
      <alignment horizontal="center" vertical="center" wrapText="1"/>
    </xf>
    <xf numFmtId="164" fontId="10" fillId="5" borderId="11" xfId="1" applyNumberFormat="1" applyFont="1" applyFill="1" applyBorder="1" applyAlignment="1">
      <alignment horizontal="center" vertical="center" wrapText="1"/>
    </xf>
    <xf numFmtId="1" fontId="10" fillId="5" borderId="11" xfId="0" applyNumberFormat="1" applyFont="1" applyFill="1" applyBorder="1" applyAlignment="1">
      <alignment horizontal="center" wrapText="1"/>
    </xf>
    <xf numFmtId="4" fontId="18" fillId="0" borderId="0" xfId="0" applyNumberFormat="1" applyFont="1" applyAlignment="1">
      <alignment wrapText="1"/>
    </xf>
    <xf numFmtId="4" fontId="13" fillId="0" borderId="0" xfId="0" applyNumberFormat="1" applyFont="1" applyAlignment="1">
      <alignment wrapText="1"/>
    </xf>
    <xf numFmtId="4" fontId="20" fillId="0" borderId="0" xfId="0" applyNumberFormat="1" applyFont="1" applyAlignment="1">
      <alignment wrapText="1"/>
    </xf>
    <xf numFmtId="4" fontId="13" fillId="0" borderId="0" xfId="0" applyNumberFormat="1" applyFont="1" applyBorder="1" applyAlignment="1">
      <alignment wrapText="1"/>
    </xf>
    <xf numFmtId="4" fontId="18" fillId="0" borderId="0" xfId="0" applyNumberFormat="1" applyFont="1" applyBorder="1" applyAlignment="1">
      <alignment wrapText="1"/>
    </xf>
    <xf numFmtId="4" fontId="18" fillId="0" borderId="11" xfId="0" applyNumberFormat="1" applyFont="1" applyBorder="1" applyAlignment="1">
      <alignment wrapText="1"/>
    </xf>
    <xf numFmtId="4" fontId="18" fillId="0" borderId="11" xfId="0" applyNumberFormat="1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wrapText="1"/>
    </xf>
    <xf numFmtId="4" fontId="22" fillId="0" borderId="0" xfId="0" applyNumberFormat="1" applyFont="1" applyBorder="1" applyAlignment="1">
      <alignment wrapText="1"/>
    </xf>
    <xf numFmtId="0" fontId="0" fillId="0" borderId="11" xfId="0" applyBorder="1"/>
    <xf numFmtId="0" fontId="0" fillId="6" borderId="11" xfId="0" applyFill="1" applyBorder="1"/>
    <xf numFmtId="169" fontId="11" fillId="4" borderId="11" xfId="1" applyNumberFormat="1" applyFont="1" applyFill="1" applyBorder="1" applyAlignment="1">
      <alignment horizontal="right" vertical="center" wrapText="1"/>
    </xf>
    <xf numFmtId="4" fontId="10" fillId="5" borderId="15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4" fontId="18" fillId="0" borderId="11" xfId="0" applyNumberFormat="1" applyFont="1" applyBorder="1" applyAlignment="1">
      <alignment horizontal="center" wrapText="1"/>
    </xf>
    <xf numFmtId="4" fontId="10" fillId="5" borderId="11" xfId="1" applyNumberFormat="1" applyFont="1" applyFill="1" applyBorder="1" applyAlignment="1">
      <alignment horizontal="center" vertical="center" wrapText="1"/>
    </xf>
    <xf numFmtId="169" fontId="11" fillId="3" borderId="11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top" wrapText="1"/>
    </xf>
    <xf numFmtId="2" fontId="2" fillId="5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1" fontId="2" fillId="5" borderId="0" xfId="0" applyNumberFormat="1" applyFont="1" applyFill="1" applyBorder="1" applyAlignment="1">
      <alignment horizontal="left"/>
    </xf>
    <xf numFmtId="164" fontId="2" fillId="5" borderId="0" xfId="0" applyNumberFormat="1" applyFont="1" applyFill="1" applyBorder="1" applyAlignment="1">
      <alignment horizontal="left"/>
    </xf>
    <xf numFmtId="49" fontId="6" fillId="2" borderId="11" xfId="0" applyNumberFormat="1" applyFont="1" applyFill="1" applyBorder="1" applyAlignment="1">
      <alignment horizontal="center" vertical="top" wrapText="1"/>
    </xf>
    <xf numFmtId="1" fontId="6" fillId="2" borderId="11" xfId="0" applyNumberFormat="1" applyFont="1" applyFill="1" applyBorder="1" applyAlignment="1">
      <alignment horizontal="center" wrapText="1"/>
    </xf>
    <xf numFmtId="169" fontId="2" fillId="2" borderId="0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wrapText="1"/>
    </xf>
    <xf numFmtId="169" fontId="8" fillId="0" borderId="11" xfId="1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Border="1" applyAlignment="1">
      <alignment wrapText="1"/>
    </xf>
    <xf numFmtId="0" fontId="0" fillId="0" borderId="0" xfId="0" applyFill="1"/>
    <xf numFmtId="0" fontId="14" fillId="0" borderId="11" xfId="0" applyFont="1" applyFill="1" applyBorder="1" applyAlignment="1">
      <alignment wrapText="1"/>
    </xf>
    <xf numFmtId="171" fontId="14" fillId="0" borderId="11" xfId="0" applyNumberFormat="1" applyFont="1" applyFill="1" applyBorder="1" applyAlignment="1">
      <alignment horizontal="center" wrapText="1"/>
    </xf>
    <xf numFmtId="172" fontId="14" fillId="0" borderId="12" xfId="0" applyNumberFormat="1" applyFont="1" applyFill="1" applyBorder="1" applyAlignment="1">
      <alignment horizontal="center" wrapText="1"/>
    </xf>
    <xf numFmtId="0" fontId="14" fillId="0" borderId="11" xfId="0" applyFont="1" applyFill="1" applyBorder="1"/>
    <xf numFmtId="4" fontId="10" fillId="0" borderId="11" xfId="1" applyNumberFormat="1" applyFont="1" applyFill="1" applyBorder="1" applyAlignment="1">
      <alignment horizontal="center" wrapText="1"/>
    </xf>
    <xf numFmtId="0" fontId="4" fillId="0" borderId="11" xfId="0" applyFont="1" applyFill="1" applyBorder="1" applyAlignment="1">
      <alignment wrapText="1"/>
    </xf>
    <xf numFmtId="0" fontId="2" fillId="0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2" fillId="5" borderId="11" xfId="0" applyFont="1" applyFill="1" applyBorder="1" applyAlignment="1">
      <alignment horizontal="center" vertical="center" wrapText="1"/>
    </xf>
    <xf numFmtId="49" fontId="2" fillId="5" borderId="11" xfId="0" applyNumberFormat="1" applyFont="1" applyFill="1" applyBorder="1" applyAlignment="1">
      <alignment horizontal="center" vertical="top"/>
    </xf>
    <xf numFmtId="164" fontId="2" fillId="5" borderId="11" xfId="0" applyNumberFormat="1" applyFont="1" applyFill="1" applyBorder="1" applyAlignment="1">
      <alignment horizontal="center" vertical="center"/>
    </xf>
    <xf numFmtId="167" fontId="11" fillId="0" borderId="11" xfId="1" applyNumberFormat="1" applyFont="1" applyFill="1" applyBorder="1" applyAlignment="1">
      <alignment horizontal="right" vertical="center" wrapText="1"/>
    </xf>
    <xf numFmtId="49" fontId="2" fillId="5" borderId="28" xfId="0" applyNumberFormat="1" applyFont="1" applyFill="1" applyBorder="1" applyAlignment="1">
      <alignment horizontal="center" vertical="top"/>
    </xf>
    <xf numFmtId="1" fontId="2" fillId="5" borderId="29" xfId="0" applyNumberFormat="1" applyFont="1" applyFill="1" applyBorder="1" applyAlignment="1">
      <alignment horizontal="center"/>
    </xf>
    <xf numFmtId="168" fontId="10" fillId="5" borderId="12" xfId="0" applyNumberFormat="1" applyFont="1" applyFill="1" applyBorder="1" applyAlignment="1">
      <alignment horizontal="justify" vertical="top"/>
    </xf>
    <xf numFmtId="164" fontId="10" fillId="5" borderId="12" xfId="1" applyNumberFormat="1" applyFont="1" applyFill="1" applyBorder="1" applyAlignment="1">
      <alignment horizontal="center" vertical="center" wrapText="1"/>
    </xf>
    <xf numFmtId="164" fontId="10" fillId="5" borderId="15" xfId="1" applyNumberFormat="1" applyFont="1" applyFill="1" applyBorder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wrapText="1"/>
    </xf>
    <xf numFmtId="4" fontId="0" fillId="0" borderId="0" xfId="0" applyNumberFormat="1"/>
    <xf numFmtId="2" fontId="0" fillId="0" borderId="0" xfId="0" applyNumberFormat="1"/>
    <xf numFmtId="0" fontId="14" fillId="0" borderId="1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49" fontId="2" fillId="5" borderId="28" xfId="0" applyNumberFormat="1" applyFont="1" applyFill="1" applyBorder="1" applyAlignment="1">
      <alignment horizontal="center" vertical="top"/>
    </xf>
    <xf numFmtId="164" fontId="2" fillId="5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textRotation="90" wrapText="1"/>
    </xf>
    <xf numFmtId="49" fontId="2" fillId="5" borderId="21" xfId="0" applyNumberFormat="1" applyFont="1" applyFill="1" applyBorder="1" applyAlignment="1">
      <alignment vertical="center" wrapText="1"/>
    </xf>
    <xf numFmtId="49" fontId="2" fillId="5" borderId="25" xfId="0" applyNumberFormat="1" applyFont="1" applyFill="1" applyBorder="1" applyAlignment="1">
      <alignment vertical="center" wrapText="1"/>
    </xf>
    <xf numFmtId="49" fontId="2" fillId="5" borderId="20" xfId="0" applyNumberFormat="1" applyFont="1" applyFill="1" applyBorder="1" applyAlignment="1">
      <alignment vertical="center" wrapText="1"/>
    </xf>
    <xf numFmtId="49" fontId="2" fillId="5" borderId="24" xfId="0" applyNumberFormat="1" applyFont="1" applyFill="1" applyBorder="1" applyAlignment="1">
      <alignment vertical="center" wrapText="1"/>
    </xf>
    <xf numFmtId="0" fontId="2" fillId="0" borderId="22" xfId="0" applyFont="1" applyBorder="1" applyAlignment="1"/>
    <xf numFmtId="0" fontId="2" fillId="0" borderId="33" xfId="0" applyFont="1" applyBorder="1" applyAlignment="1"/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169" fontId="11" fillId="3" borderId="11" xfId="1" applyNumberFormat="1" applyFont="1" applyFill="1" applyBorder="1" applyAlignment="1">
      <alignment horizontal="center" vertical="center" wrapText="1"/>
    </xf>
    <xf numFmtId="169" fontId="11" fillId="3" borderId="11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165" fontId="11" fillId="2" borderId="11" xfId="1" applyNumberFormat="1" applyFont="1" applyFill="1" applyBorder="1" applyAlignment="1">
      <alignment horizontal="center" vertical="center" wrapText="1"/>
    </xf>
    <xf numFmtId="165" fontId="8" fillId="2" borderId="11" xfId="1" applyNumberFormat="1" applyFont="1" applyFill="1" applyBorder="1" applyAlignment="1">
      <alignment horizontal="center" vertical="center" wrapText="1"/>
    </xf>
    <xf numFmtId="165" fontId="2" fillId="2" borderId="11" xfId="0" applyNumberFormat="1" applyFont="1" applyFill="1" applyBorder="1" applyAlignment="1">
      <alignment horizontal="center" wrapText="1"/>
    </xf>
    <xf numFmtId="165" fontId="11" fillId="4" borderId="11" xfId="1" applyNumberFormat="1" applyFont="1" applyFill="1" applyBorder="1" applyAlignment="1">
      <alignment horizontal="center" vertical="center" wrapText="1"/>
    </xf>
    <xf numFmtId="165" fontId="2" fillId="5" borderId="29" xfId="0" applyNumberFormat="1" applyFont="1" applyFill="1" applyBorder="1" applyAlignment="1">
      <alignment horizontal="center"/>
    </xf>
    <xf numFmtId="4" fontId="10" fillId="5" borderId="7" xfId="1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2" fillId="5" borderId="0" xfId="0" applyFont="1" applyFill="1" applyBorder="1" applyAlignment="1">
      <alignment wrapText="1"/>
    </xf>
    <xf numFmtId="164" fontId="11" fillId="3" borderId="11" xfId="1" applyNumberFormat="1" applyFont="1" applyFill="1" applyBorder="1" applyAlignment="1">
      <alignment horizontal="center" vertical="center" wrapText="1"/>
    </xf>
    <xf numFmtId="164" fontId="11" fillId="2" borderId="11" xfId="1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vertical="top"/>
    </xf>
    <xf numFmtId="3" fontId="14" fillId="0" borderId="12" xfId="0" applyNumberFormat="1" applyFont="1" applyFill="1" applyBorder="1" applyAlignment="1">
      <alignment horizontal="center" wrapText="1"/>
    </xf>
    <xf numFmtId="164" fontId="10" fillId="0" borderId="11" xfId="1" applyNumberFormat="1" applyFont="1" applyFill="1" applyBorder="1" applyAlignment="1">
      <alignment horizontal="center" wrapText="1"/>
    </xf>
    <xf numFmtId="49" fontId="11" fillId="3" borderId="11" xfId="0" applyNumberFormat="1" applyFont="1" applyFill="1" applyBorder="1" applyAlignment="1">
      <alignment wrapText="1"/>
    </xf>
    <xf numFmtId="49" fontId="11" fillId="3" borderId="11" xfId="0" applyNumberFormat="1" applyFont="1" applyFill="1" applyBorder="1" applyAlignment="1">
      <alignment horizontal="justify" wrapText="1"/>
    </xf>
    <xf numFmtId="49" fontId="18" fillId="0" borderId="0" xfId="0" applyNumberFormat="1" applyFont="1" applyBorder="1" applyAlignment="1">
      <alignment wrapText="1"/>
    </xf>
    <xf numFmtId="4" fontId="18" fillId="0" borderId="0" xfId="0" applyNumberFormat="1" applyFont="1" applyBorder="1" applyAlignment="1">
      <alignment horizontal="center" wrapText="1"/>
    </xf>
    <xf numFmtId="3" fontId="18" fillId="0" borderId="0" xfId="0" applyNumberFormat="1" applyFont="1" applyBorder="1" applyAlignment="1">
      <alignment horizontal="center" wrapText="1"/>
    </xf>
    <xf numFmtId="3" fontId="18" fillId="0" borderId="0" xfId="0" applyNumberFormat="1" applyFont="1" applyBorder="1" applyAlignment="1">
      <alignment wrapText="1"/>
    </xf>
    <xf numFmtId="4" fontId="18" fillId="0" borderId="0" xfId="0" applyNumberFormat="1" applyFont="1" applyBorder="1" applyAlignment="1">
      <alignment horizontal="right" wrapText="1"/>
    </xf>
    <xf numFmtId="4" fontId="18" fillId="0" borderId="0" xfId="0" applyNumberFormat="1" applyFont="1" applyFill="1" applyAlignment="1">
      <alignment wrapText="1"/>
    </xf>
    <xf numFmtId="4" fontId="18" fillId="0" borderId="0" xfId="0" applyNumberFormat="1" applyFont="1" applyFill="1" applyBorder="1" applyAlignment="1">
      <alignment wrapText="1"/>
    </xf>
    <xf numFmtId="4" fontId="18" fillId="0" borderId="11" xfId="0" applyNumberFormat="1" applyFont="1" applyFill="1" applyBorder="1" applyAlignment="1">
      <alignment wrapText="1"/>
    </xf>
    <xf numFmtId="4" fontId="18" fillId="0" borderId="11" xfId="0" applyNumberFormat="1" applyFont="1" applyFill="1" applyBorder="1" applyAlignment="1">
      <alignment horizontal="center" wrapText="1"/>
    </xf>
    <xf numFmtId="3" fontId="18" fillId="0" borderId="11" xfId="0" applyNumberFormat="1" applyFont="1" applyFill="1" applyBorder="1" applyAlignment="1">
      <alignment horizontal="center" vertical="center" wrapText="1"/>
    </xf>
    <xf numFmtId="3" fontId="18" fillId="0" borderId="11" xfId="0" applyNumberFormat="1" applyFont="1" applyFill="1" applyBorder="1" applyAlignment="1">
      <alignment horizontal="center" wrapText="1"/>
    </xf>
    <xf numFmtId="4" fontId="22" fillId="0" borderId="0" xfId="0" applyNumberFormat="1" applyFont="1" applyFill="1" applyBorder="1" applyAlignment="1">
      <alignment wrapText="1"/>
    </xf>
    <xf numFmtId="4" fontId="18" fillId="0" borderId="11" xfId="0" applyNumberFormat="1" applyFont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top" wrapText="1"/>
    </xf>
    <xf numFmtId="0" fontId="10" fillId="0" borderId="0" xfId="0" applyFont="1" applyFill="1"/>
    <xf numFmtId="164" fontId="10" fillId="5" borderId="11" xfId="1" applyNumberFormat="1" applyFont="1" applyFill="1" applyBorder="1" applyAlignment="1">
      <alignment horizontal="center" wrapText="1"/>
    </xf>
    <xf numFmtId="164" fontId="10" fillId="2" borderId="11" xfId="1" applyNumberFormat="1" applyFont="1" applyFill="1" applyBorder="1" applyAlignment="1">
      <alignment horizontal="center" wrapText="1"/>
    </xf>
    <xf numFmtId="167" fontId="2" fillId="2" borderId="0" xfId="0" applyNumberFormat="1" applyFont="1" applyFill="1" applyBorder="1" applyAlignment="1">
      <alignment wrapText="1"/>
    </xf>
    <xf numFmtId="164" fontId="10" fillId="5" borderId="12" xfId="1" applyNumberFormat="1" applyFont="1" applyFill="1" applyBorder="1" applyAlignment="1">
      <alignment horizontal="center" wrapText="1"/>
    </xf>
    <xf numFmtId="164" fontId="10" fillId="5" borderId="12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top" wrapText="1"/>
    </xf>
    <xf numFmtId="49" fontId="2" fillId="5" borderId="28" xfId="0" applyNumberFormat="1" applyFont="1" applyFill="1" applyBorder="1" applyAlignment="1">
      <alignment horizontal="center" vertical="top"/>
    </xf>
    <xf numFmtId="164" fontId="2" fillId="5" borderId="11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2" fontId="2" fillId="5" borderId="0" xfId="0" applyNumberFormat="1" applyFont="1" applyFill="1" applyBorder="1" applyAlignment="1">
      <alignment horizontal="left"/>
    </xf>
    <xf numFmtId="49" fontId="2" fillId="5" borderId="11" xfId="0" applyNumberFormat="1" applyFont="1" applyFill="1" applyBorder="1" applyAlignment="1">
      <alignment horizontal="center" vertical="top"/>
    </xf>
    <xf numFmtId="0" fontId="2" fillId="5" borderId="11" xfId="0" applyFont="1" applyFill="1" applyBorder="1" applyAlignment="1">
      <alignment horizontal="center" vertical="center" wrapText="1"/>
    </xf>
    <xf numFmtId="49" fontId="2" fillId="5" borderId="28" xfId="0" applyNumberFormat="1" applyFont="1" applyFill="1" applyBorder="1" applyAlignment="1">
      <alignment horizontal="center" vertical="top"/>
    </xf>
    <xf numFmtId="164" fontId="2" fillId="5" borderId="11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top"/>
    </xf>
    <xf numFmtId="1" fontId="2" fillId="5" borderId="11" xfId="0" applyNumberFormat="1" applyFont="1" applyFill="1" applyBorder="1" applyAlignment="1">
      <alignment horizontal="center" vertical="center" wrapText="1"/>
    </xf>
    <xf numFmtId="49" fontId="2" fillId="5" borderId="11" xfId="0" applyNumberFormat="1" applyFont="1" applyFill="1" applyBorder="1" applyAlignment="1">
      <alignment horizontal="left" vertical="top" wrapText="1"/>
    </xf>
    <xf numFmtId="0" fontId="2" fillId="5" borderId="11" xfId="0" applyNumberFormat="1" applyFont="1" applyFill="1" applyBorder="1" applyAlignment="1">
      <alignment horizontal="left" vertical="top" wrapText="1"/>
    </xf>
    <xf numFmtId="49" fontId="10" fillId="3" borderId="11" xfId="0" applyNumberFormat="1" applyFont="1" applyFill="1" applyBorder="1" applyAlignment="1">
      <alignment horizontal="justify" vertical="center" wrapText="1"/>
    </xf>
    <xf numFmtId="2" fontId="10" fillId="3" borderId="11" xfId="0" applyNumberFormat="1" applyFont="1" applyFill="1" applyBorder="1" applyAlignment="1">
      <alignment vertical="top" wrapText="1"/>
    </xf>
    <xf numFmtId="2" fontId="11" fillId="2" borderId="11" xfId="0" applyNumberFormat="1" applyFont="1" applyFill="1" applyBorder="1" applyAlignment="1">
      <alignment horizontal="left" vertical="center" wrapText="1" indent="5"/>
    </xf>
    <xf numFmtId="49" fontId="31" fillId="2" borderId="11" xfId="0" applyNumberFormat="1" applyFont="1" applyFill="1" applyBorder="1" applyAlignment="1">
      <alignment vertical="center" wrapText="1"/>
    </xf>
    <xf numFmtId="49" fontId="31" fillId="2" borderId="11" xfId="0" applyNumberFormat="1" applyFont="1" applyFill="1" applyBorder="1" applyAlignment="1">
      <alignment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wrapText="1"/>
    </xf>
    <xf numFmtId="164" fontId="2" fillId="5" borderId="1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vertical="center" wrapText="1"/>
    </xf>
    <xf numFmtId="49" fontId="2" fillId="5" borderId="28" xfId="0" applyNumberFormat="1" applyFont="1" applyFill="1" applyBorder="1" applyAlignment="1">
      <alignment horizontal="center" vertical="top"/>
    </xf>
    <xf numFmtId="164" fontId="2" fillId="5" borderId="11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top"/>
    </xf>
    <xf numFmtId="0" fontId="2" fillId="5" borderId="11" xfId="0" applyFont="1" applyFill="1" applyBorder="1" applyAlignment="1">
      <alignment horizontal="center" vertical="center" wrapText="1"/>
    </xf>
    <xf numFmtId="49" fontId="2" fillId="5" borderId="28" xfId="0" applyNumberFormat="1" applyFont="1" applyFill="1" applyBorder="1" applyAlignment="1">
      <alignment horizontal="center" vertical="top"/>
    </xf>
    <xf numFmtId="49" fontId="6" fillId="2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wrapText="1"/>
    </xf>
    <xf numFmtId="164" fontId="2" fillId="5" borderId="11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top"/>
    </xf>
    <xf numFmtId="49" fontId="6" fillId="2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5" borderId="11" xfId="0" applyFont="1" applyFill="1" applyBorder="1" applyAlignment="1">
      <alignment horizontal="center" vertical="center" wrapText="1"/>
    </xf>
    <xf numFmtId="49" fontId="2" fillId="5" borderId="28" xfId="0" applyNumberFormat="1" applyFont="1" applyFill="1" applyBorder="1" applyAlignment="1">
      <alignment horizontal="center" vertical="top"/>
    </xf>
    <xf numFmtId="164" fontId="2" fillId="5" borderId="11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top"/>
    </xf>
    <xf numFmtId="0" fontId="2" fillId="0" borderId="12" xfId="0" applyFont="1" applyBorder="1" applyAlignment="1">
      <alignment horizontal="center" vertical="center" textRotation="90" wrapText="1"/>
    </xf>
    <xf numFmtId="0" fontId="9" fillId="0" borderId="0" xfId="29" applyFont="1" applyBorder="1" applyAlignment="1">
      <alignment horizontal="center"/>
    </xf>
    <xf numFmtId="0" fontId="33" fillId="0" borderId="0" xfId="29" applyFont="1"/>
    <xf numFmtId="0" fontId="34" fillId="0" borderId="0" xfId="29" applyFont="1" applyBorder="1" applyAlignment="1">
      <alignment horizontal="center"/>
    </xf>
    <xf numFmtId="0" fontId="25" fillId="0" borderId="0" xfId="29"/>
    <xf numFmtId="0" fontId="10" fillId="0" borderId="0" xfId="29" applyFont="1" applyBorder="1" applyAlignment="1">
      <alignment horizontal="center"/>
    </xf>
    <xf numFmtId="0" fontId="35" fillId="0" borderId="0" xfId="29" applyFont="1" applyBorder="1" applyAlignment="1">
      <alignment horizontal="left"/>
    </xf>
    <xf numFmtId="0" fontId="10" fillId="0" borderId="39" xfId="29" applyFont="1" applyBorder="1" applyAlignment="1">
      <alignment horizontal="left" vertical="center" wrapText="1"/>
    </xf>
    <xf numFmtId="0" fontId="10" fillId="0" borderId="0" xfId="29" applyFont="1" applyBorder="1" applyAlignment="1">
      <alignment horizontal="left" vertical="center" wrapText="1"/>
    </xf>
    <xf numFmtId="0" fontId="32" fillId="0" borderId="0" xfId="29" applyFont="1"/>
    <xf numFmtId="0" fontId="10" fillId="0" borderId="0" xfId="29" applyFont="1" applyBorder="1" applyAlignment="1">
      <alignment horizontal="center" vertical="top" wrapText="1"/>
    </xf>
    <xf numFmtId="0" fontId="10" fillId="0" borderId="39" xfId="29" applyFont="1" applyBorder="1" applyAlignment="1">
      <alignment horizontal="center" vertical="center" wrapText="1"/>
    </xf>
    <xf numFmtId="0" fontId="10" fillId="0" borderId="39" xfId="29" applyFont="1" applyBorder="1" applyAlignment="1">
      <alignment horizontal="center" vertical="top" wrapText="1"/>
    </xf>
    <xf numFmtId="0" fontId="10" fillId="0" borderId="39" xfId="29" applyFont="1" applyBorder="1" applyAlignment="1">
      <alignment vertical="top" wrapText="1"/>
    </xf>
    <xf numFmtId="1" fontId="2" fillId="0" borderId="39" xfId="29" applyNumberFormat="1" applyFont="1" applyBorder="1" applyAlignment="1">
      <alignment horizontal="center" wrapText="1"/>
    </xf>
    <xf numFmtId="164" fontId="2" fillId="22" borderId="0" xfId="29" applyNumberFormat="1" applyFont="1" applyFill="1" applyBorder="1" applyAlignment="1">
      <alignment horizontal="center" vertical="center"/>
    </xf>
    <xf numFmtId="165" fontId="10" fillId="22" borderId="39" xfId="38" applyNumberFormat="1" applyFont="1" applyFill="1" applyBorder="1" applyAlignment="1" applyProtection="1">
      <alignment horizontal="center" wrapText="1"/>
    </xf>
    <xf numFmtId="164" fontId="2" fillId="22" borderId="0" xfId="29" applyNumberFormat="1" applyFont="1" applyFill="1" applyBorder="1" applyAlignment="1">
      <alignment horizontal="center"/>
    </xf>
    <xf numFmtId="173" fontId="9" fillId="0" borderId="0" xfId="38" applyNumberFormat="1" applyFont="1" applyBorder="1" applyAlignment="1" applyProtection="1">
      <alignment horizontal="center" wrapText="1"/>
    </xf>
    <xf numFmtId="2" fontId="9" fillId="0" borderId="0" xfId="29" applyNumberFormat="1" applyFont="1" applyAlignment="1"/>
    <xf numFmtId="0" fontId="9" fillId="0" borderId="0" xfId="29" applyFont="1" applyAlignment="1">
      <alignment horizontal="left"/>
    </xf>
    <xf numFmtId="49" fontId="3" fillId="0" borderId="0" xfId="29" applyNumberFormat="1" applyFont="1" applyBorder="1" applyAlignment="1">
      <alignment wrapText="1"/>
    </xf>
    <xf numFmtId="0" fontId="2" fillId="5" borderId="0" xfId="29" applyFont="1" applyFill="1" applyBorder="1" applyAlignment="1">
      <alignment wrapText="1"/>
    </xf>
    <xf numFmtId="0" fontId="2" fillId="2" borderId="0" xfId="0" applyFont="1" applyFill="1" applyBorder="1" applyAlignment="1">
      <alignment horizontal="left" vertical="top" wrapText="1"/>
    </xf>
    <xf numFmtId="0" fontId="2" fillId="5" borderId="11" xfId="0" applyFont="1" applyFill="1" applyBorder="1" applyAlignment="1">
      <alignment horizontal="center" vertical="center" wrapText="1"/>
    </xf>
    <xf numFmtId="49" fontId="2" fillId="5" borderId="28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164" fontId="2" fillId="5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5" borderId="11" xfId="0" applyNumberFormat="1" applyFont="1" applyFill="1" applyBorder="1" applyAlignment="1">
      <alignment horizontal="center" vertical="top"/>
    </xf>
    <xf numFmtId="0" fontId="14" fillId="0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1" fontId="2" fillId="2" borderId="12" xfId="0" applyNumberFormat="1" applyFont="1" applyFill="1" applyBorder="1" applyAlignment="1">
      <alignment horizontal="center" wrapText="1"/>
    </xf>
    <xf numFmtId="49" fontId="36" fillId="2" borderId="22" xfId="0" applyNumberFormat="1" applyFont="1" applyFill="1" applyBorder="1" applyAlignment="1">
      <alignment vertical="top" wrapText="1"/>
    </xf>
    <xf numFmtId="49" fontId="36" fillId="2" borderId="23" xfId="0" applyNumberFormat="1" applyFont="1" applyFill="1" applyBorder="1" applyAlignment="1">
      <alignment vertical="top" wrapText="1"/>
    </xf>
    <xf numFmtId="0" fontId="17" fillId="2" borderId="11" xfId="0" applyFont="1" applyFill="1" applyBorder="1" applyAlignment="1">
      <alignment horizontal="center" wrapText="1"/>
    </xf>
    <xf numFmtId="49" fontId="10" fillId="3" borderId="11" xfId="0" applyNumberFormat="1" applyFont="1" applyFill="1" applyBorder="1" applyAlignment="1">
      <alignment horizontal="justify" vertical="top" wrapText="1"/>
    </xf>
    <xf numFmtId="1" fontId="10" fillId="3" borderId="11" xfId="1" applyNumberFormat="1" applyFont="1" applyFill="1" applyBorder="1" applyAlignment="1">
      <alignment horizontal="center" vertical="center" wrapText="1"/>
    </xf>
    <xf numFmtId="2" fontId="10" fillId="2" borderId="8" xfId="0" applyNumberFormat="1" applyFont="1" applyFill="1" applyBorder="1" applyAlignment="1">
      <alignment horizontal="left" vertical="top" wrapText="1" indent="5"/>
    </xf>
    <xf numFmtId="1" fontId="10" fillId="2" borderId="11" xfId="1" applyNumberFormat="1" applyFont="1" applyFill="1" applyBorder="1" applyAlignment="1">
      <alignment horizontal="center" vertical="center" wrapText="1"/>
    </xf>
    <xf numFmtId="167" fontId="10" fillId="2" borderId="11" xfId="1" applyNumberFormat="1" applyFont="1" applyFill="1" applyBorder="1" applyAlignment="1">
      <alignment horizontal="right" vertical="center" wrapText="1"/>
    </xf>
    <xf numFmtId="49" fontId="10" fillId="2" borderId="11" xfId="0" applyNumberFormat="1" applyFont="1" applyFill="1" applyBorder="1" applyAlignment="1">
      <alignment horizontal="right" vertical="top" wrapText="1"/>
    </xf>
    <xf numFmtId="166" fontId="10" fillId="3" borderId="11" xfId="1" applyNumberFormat="1" applyFont="1" applyFill="1" applyBorder="1" applyAlignment="1">
      <alignment horizontal="right" vertical="center" wrapText="1"/>
    </xf>
    <xf numFmtId="169" fontId="2" fillId="3" borderId="11" xfId="1" applyNumberFormat="1" applyFont="1" applyFill="1" applyBorder="1" applyAlignment="1">
      <alignment horizontal="right" vertical="center" wrapText="1"/>
    </xf>
    <xf numFmtId="167" fontId="10" fillId="0" borderId="11" xfId="1" applyNumberFormat="1" applyFont="1" applyFill="1" applyBorder="1" applyAlignment="1">
      <alignment horizontal="right" vertical="center" wrapText="1"/>
    </xf>
    <xf numFmtId="49" fontId="36" fillId="2" borderId="11" xfId="0" applyNumberFormat="1" applyFont="1" applyFill="1" applyBorder="1" applyAlignment="1">
      <alignment vertical="top" wrapText="1"/>
    </xf>
    <xf numFmtId="167" fontId="36" fillId="2" borderId="11" xfId="0" applyNumberFormat="1" applyFont="1" applyFill="1" applyBorder="1" applyAlignment="1">
      <alignment horizontal="right" vertical="top" wrapText="1"/>
    </xf>
    <xf numFmtId="49" fontId="10" fillId="4" borderId="11" xfId="0" applyNumberFormat="1" applyFont="1" applyFill="1" applyBorder="1" applyAlignment="1">
      <alignment vertical="top" wrapText="1"/>
    </xf>
    <xf numFmtId="164" fontId="10" fillId="4" borderId="11" xfId="1" applyNumberFormat="1" applyFont="1" applyFill="1" applyBorder="1" applyAlignment="1">
      <alignment horizontal="center" vertical="center" wrapText="1"/>
    </xf>
    <xf numFmtId="169" fontId="10" fillId="4" borderId="11" xfId="1" applyNumberFormat="1" applyFont="1" applyFill="1" applyBorder="1" applyAlignment="1">
      <alignment horizontal="right" vertical="center" wrapText="1"/>
    </xf>
    <xf numFmtId="169" fontId="10" fillId="2" borderId="11" xfId="1" applyNumberFormat="1" applyFont="1" applyFill="1" applyBorder="1" applyAlignment="1">
      <alignment horizontal="right" vertical="center" wrapText="1"/>
    </xf>
    <xf numFmtId="169" fontId="10" fillId="0" borderId="11" xfId="1" applyNumberFormat="1" applyFont="1" applyFill="1" applyBorder="1" applyAlignment="1">
      <alignment horizontal="right" vertical="center" wrapText="1"/>
    </xf>
    <xf numFmtId="4" fontId="30" fillId="2" borderId="0" xfId="0" applyNumberFormat="1" applyFont="1" applyFill="1" applyBorder="1" applyAlignment="1">
      <alignment wrapText="1"/>
    </xf>
    <xf numFmtId="1" fontId="10" fillId="2" borderId="11" xfId="38" applyNumberFormat="1" applyFont="1" applyFill="1" applyBorder="1" applyAlignment="1">
      <alignment horizontal="center" vertical="center" wrapText="1"/>
    </xf>
    <xf numFmtId="49" fontId="36" fillId="2" borderId="11" xfId="29" applyNumberFormat="1" applyFont="1" applyFill="1" applyBorder="1" applyAlignment="1">
      <alignment vertical="top" wrapText="1"/>
    </xf>
    <xf numFmtId="167" fontId="36" fillId="2" borderId="11" xfId="29" applyNumberFormat="1" applyFont="1" applyFill="1" applyBorder="1" applyAlignment="1">
      <alignment horizontal="right" vertical="top" wrapText="1"/>
    </xf>
    <xf numFmtId="49" fontId="10" fillId="3" borderId="11" xfId="29" applyNumberFormat="1" applyFont="1" applyFill="1" applyBorder="1" applyAlignment="1">
      <alignment vertical="top" wrapText="1"/>
    </xf>
    <xf numFmtId="164" fontId="10" fillId="3" borderId="11" xfId="38" applyNumberFormat="1" applyFont="1" applyFill="1" applyBorder="1" applyAlignment="1">
      <alignment horizontal="center" vertical="center" wrapText="1"/>
    </xf>
    <xf numFmtId="169" fontId="10" fillId="3" borderId="11" xfId="38" applyNumberFormat="1" applyFont="1" applyFill="1" applyBorder="1" applyAlignment="1">
      <alignment horizontal="right" vertical="center" wrapText="1"/>
    </xf>
    <xf numFmtId="164" fontId="10" fillId="2" borderId="11" xfId="38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49" fontId="2" fillId="5" borderId="28" xfId="0" applyNumberFormat="1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wrapText="1"/>
    </xf>
    <xf numFmtId="49" fontId="5" fillId="2" borderId="11" xfId="0" applyNumberFormat="1" applyFont="1" applyFill="1" applyBorder="1" applyAlignment="1">
      <alignment horizontal="center" vertical="top" wrapText="1"/>
    </xf>
    <xf numFmtId="49" fontId="2" fillId="5" borderId="11" xfId="0" applyNumberFormat="1" applyFont="1" applyFill="1" applyBorder="1" applyAlignment="1">
      <alignment horizontal="center" vertical="top"/>
    </xf>
    <xf numFmtId="4" fontId="18" fillId="0" borderId="11" xfId="0" applyNumberFormat="1" applyFont="1" applyBorder="1" applyAlignment="1">
      <alignment horizontal="center" wrapText="1"/>
    </xf>
    <xf numFmtId="4" fontId="18" fillId="0" borderId="11" xfId="0" applyNumberFormat="1" applyFont="1" applyFill="1" applyBorder="1" applyAlignment="1">
      <alignment horizontal="center" wrapText="1"/>
    </xf>
    <xf numFmtId="3" fontId="18" fillId="0" borderId="11" xfId="0" applyNumberFormat="1" applyFont="1" applyFill="1" applyBorder="1" applyAlignment="1">
      <alignment horizontal="center" vertical="center" wrapText="1"/>
    </xf>
    <xf numFmtId="171" fontId="2" fillId="0" borderId="11" xfId="0" applyNumberFormat="1" applyFont="1" applyFill="1" applyBorder="1" applyAlignment="1">
      <alignment horizontal="center" wrapText="1"/>
    </xf>
    <xf numFmtId="170" fontId="14" fillId="0" borderId="11" xfId="0" applyNumberFormat="1" applyFont="1" applyFill="1" applyBorder="1" applyAlignment="1">
      <alignment horizontal="center" wrapText="1"/>
    </xf>
    <xf numFmtId="0" fontId="38" fillId="0" borderId="0" xfId="0" applyFont="1" applyFill="1"/>
    <xf numFmtId="171" fontId="38" fillId="0" borderId="0" xfId="0" applyNumberFormat="1" applyFont="1" applyFill="1"/>
    <xf numFmtId="170" fontId="38" fillId="0" borderId="0" xfId="0" applyNumberFormat="1" applyFont="1" applyFill="1"/>
    <xf numFmtId="0" fontId="14" fillId="24" borderId="11" xfId="0" applyFont="1" applyFill="1" applyBorder="1" applyAlignment="1">
      <alignment wrapText="1"/>
    </xf>
    <xf numFmtId="0" fontId="14" fillId="24" borderId="11" xfId="0" applyFont="1" applyFill="1" applyBorder="1"/>
    <xf numFmtId="4" fontId="2" fillId="24" borderId="11" xfId="0" applyNumberFormat="1" applyFont="1" applyFill="1" applyBorder="1" applyAlignment="1">
      <alignment horizontal="center" wrapText="1"/>
    </xf>
    <xf numFmtId="164" fontId="10" fillId="24" borderId="11" xfId="1" applyNumberFormat="1" applyFont="1" applyFill="1" applyBorder="1" applyAlignment="1">
      <alignment horizontal="center" wrapText="1"/>
    </xf>
    <xf numFmtId="164" fontId="10" fillId="24" borderId="11" xfId="1" applyNumberFormat="1" applyFont="1" applyFill="1" applyBorder="1" applyAlignment="1" applyProtection="1">
      <alignment horizontal="center" wrapText="1"/>
    </xf>
    <xf numFmtId="49" fontId="2" fillId="24" borderId="11" xfId="0" applyNumberFormat="1" applyFont="1" applyFill="1" applyBorder="1" applyAlignment="1">
      <alignment vertical="top" wrapText="1"/>
    </xf>
    <xf numFmtId="164" fontId="2" fillId="0" borderId="48" xfId="1" applyNumberFormat="1" applyFont="1" applyFill="1" applyBorder="1" applyAlignment="1">
      <alignment horizontal="center" wrapText="1"/>
    </xf>
    <xf numFmtId="164" fontId="2" fillId="0" borderId="11" xfId="1" applyNumberFormat="1" applyFont="1" applyFill="1" applyBorder="1" applyAlignment="1">
      <alignment horizontal="center" wrapText="1"/>
    </xf>
    <xf numFmtId="0" fontId="2" fillId="24" borderId="11" xfId="0" applyFont="1" applyFill="1" applyBorder="1" applyAlignment="1">
      <alignment wrapText="1"/>
    </xf>
    <xf numFmtId="4" fontId="2" fillId="24" borderId="11" xfId="1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wrapText="1"/>
    </xf>
    <xf numFmtId="170" fontId="2" fillId="0" borderId="11" xfId="1" applyNumberFormat="1" applyFont="1" applyFill="1" applyBorder="1" applyAlignment="1">
      <alignment horizontal="center" wrapText="1"/>
    </xf>
    <xf numFmtId="0" fontId="4" fillId="24" borderId="11" xfId="0" applyFont="1" applyFill="1" applyBorder="1" applyAlignment="1">
      <alignment wrapText="1"/>
    </xf>
    <xf numFmtId="4" fontId="10" fillId="24" borderId="11" xfId="1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24" borderId="11" xfId="0" applyFont="1" applyFill="1" applyBorder="1" applyAlignment="1">
      <alignment horizontal="center" wrapText="1"/>
    </xf>
    <xf numFmtId="165" fontId="2" fillId="24" borderId="11" xfId="1" applyNumberFormat="1" applyFont="1" applyFill="1" applyBorder="1" applyAlignment="1">
      <alignment horizontal="center" wrapText="1"/>
    </xf>
    <xf numFmtId="2" fontId="2" fillId="0" borderId="11" xfId="0" applyNumberFormat="1" applyFont="1" applyFill="1" applyBorder="1" applyAlignment="1">
      <alignment wrapText="1"/>
    </xf>
    <xf numFmtId="2" fontId="38" fillId="24" borderId="48" xfId="0" applyNumberFormat="1" applyFont="1" applyFill="1" applyBorder="1" applyAlignment="1">
      <alignment horizontal="center"/>
    </xf>
    <xf numFmtId="2" fontId="38" fillId="24" borderId="11" xfId="0" applyNumberFormat="1" applyFont="1" applyFill="1" applyBorder="1" applyAlignment="1"/>
    <xf numFmtId="0" fontId="14" fillId="0" borderId="11" xfId="0" applyFont="1" applyFill="1" applyBorder="1" applyAlignment="1"/>
    <xf numFmtId="4" fontId="18" fillId="0" borderId="11" xfId="0" applyNumberFormat="1" applyFont="1" applyFill="1" applyBorder="1" applyAlignment="1">
      <alignment horizontal="center" wrapText="1"/>
    </xf>
    <xf numFmtId="164" fontId="2" fillId="26" borderId="11" xfId="1" applyNumberFormat="1" applyFont="1" applyFill="1" applyBorder="1" applyAlignment="1">
      <alignment horizontal="center" wrapText="1"/>
    </xf>
    <xf numFmtId="4" fontId="44" fillId="0" borderId="11" xfId="0" applyNumberFormat="1" applyFont="1" applyBorder="1" applyAlignment="1">
      <alignment horizontal="center" wrapText="1"/>
    </xf>
    <xf numFmtId="4" fontId="46" fillId="0" borderId="0" xfId="0" applyNumberFormat="1" applyFont="1" applyAlignment="1">
      <alignment wrapText="1"/>
    </xf>
    <xf numFmtId="4" fontId="18" fillId="28" borderId="11" xfId="0" applyNumberFormat="1" applyFont="1" applyFill="1" applyBorder="1" applyAlignment="1">
      <alignment horizontal="center" wrapText="1"/>
    </xf>
    <xf numFmtId="3" fontId="18" fillId="28" borderId="11" xfId="0" applyNumberFormat="1" applyFont="1" applyFill="1" applyBorder="1" applyAlignment="1">
      <alignment horizontal="center" wrapText="1"/>
    </xf>
    <xf numFmtId="4" fontId="18" fillId="28" borderId="11" xfId="0" applyNumberFormat="1" applyFont="1" applyFill="1" applyBorder="1" applyAlignment="1">
      <alignment wrapText="1"/>
    </xf>
    <xf numFmtId="4" fontId="46" fillId="0" borderId="11" xfId="0" applyNumberFormat="1" applyFont="1" applyBorder="1" applyAlignment="1">
      <alignment wrapText="1"/>
    </xf>
    <xf numFmtId="4" fontId="46" fillId="28" borderId="11" xfId="0" applyNumberFormat="1" applyFont="1" applyFill="1" applyBorder="1" applyAlignment="1">
      <alignment wrapText="1"/>
    </xf>
    <xf numFmtId="4" fontId="20" fillId="0" borderId="11" xfId="0" applyNumberFormat="1" applyFont="1" applyBorder="1" applyAlignment="1">
      <alignment wrapText="1"/>
    </xf>
    <xf numFmtId="4" fontId="20" fillId="28" borderId="11" xfId="0" applyNumberFormat="1" applyFont="1" applyFill="1" applyBorder="1" applyAlignment="1">
      <alignment wrapText="1"/>
    </xf>
    <xf numFmtId="1" fontId="18" fillId="0" borderId="11" xfId="0" applyNumberFormat="1" applyFont="1" applyBorder="1" applyAlignment="1">
      <alignment wrapText="1"/>
    </xf>
    <xf numFmtId="1" fontId="46" fillId="0" borderId="11" xfId="0" applyNumberFormat="1" applyFont="1" applyBorder="1" applyAlignment="1">
      <alignment wrapText="1"/>
    </xf>
    <xf numFmtId="4" fontId="46" fillId="0" borderId="11" xfId="0" applyNumberFormat="1" applyFont="1" applyBorder="1" applyAlignment="1">
      <alignment horizontal="center" wrapText="1"/>
    </xf>
    <xf numFmtId="3" fontId="46" fillId="0" borderId="11" xfId="0" applyNumberFormat="1" applyFont="1" applyBorder="1" applyAlignment="1">
      <alignment horizontal="center" wrapText="1"/>
    </xf>
    <xf numFmtId="4" fontId="19" fillId="0" borderId="0" xfId="0" applyNumberFormat="1" applyFont="1" applyBorder="1" applyAlignment="1">
      <alignment wrapText="1"/>
    </xf>
    <xf numFmtId="4" fontId="20" fillId="0" borderId="11" xfId="0" applyNumberFormat="1" applyFont="1" applyBorder="1" applyAlignment="1">
      <alignment horizontal="center" wrapText="1"/>
    </xf>
    <xf numFmtId="1" fontId="20" fillId="0" borderId="11" xfId="0" applyNumberFormat="1" applyFont="1" applyBorder="1" applyAlignment="1">
      <alignment wrapText="1"/>
    </xf>
    <xf numFmtId="3" fontId="20" fillId="0" borderId="11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wrapText="1"/>
    </xf>
    <xf numFmtId="4" fontId="20" fillId="28" borderId="11" xfId="0" applyNumberFormat="1" applyFont="1" applyFill="1" applyBorder="1" applyAlignment="1">
      <alignment horizontal="center" wrapText="1"/>
    </xf>
    <xf numFmtId="3" fontId="46" fillId="0" borderId="11" xfId="0" applyNumberFormat="1" applyFont="1" applyBorder="1" applyAlignment="1">
      <alignment horizontal="center" vertical="center" wrapText="1"/>
    </xf>
    <xf numFmtId="3" fontId="46" fillId="28" borderId="11" xfId="0" applyNumberFormat="1" applyFont="1" applyFill="1" applyBorder="1" applyAlignment="1">
      <alignment horizontal="center" wrapText="1"/>
    </xf>
    <xf numFmtId="1" fontId="18" fillId="0" borderId="0" xfId="0" applyNumberFormat="1" applyFont="1" applyAlignment="1">
      <alignment wrapText="1"/>
    </xf>
    <xf numFmtId="1" fontId="18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19" fillId="0" borderId="0" xfId="0" applyNumberFormat="1" applyFont="1" applyBorder="1" applyAlignment="1">
      <alignment wrapText="1"/>
    </xf>
    <xf numFmtId="1" fontId="20" fillId="0" borderId="0" xfId="0" applyNumberFormat="1" applyFont="1" applyAlignment="1">
      <alignment wrapText="1"/>
    </xf>
    <xf numFmtId="1" fontId="22" fillId="0" borderId="0" xfId="0" applyNumberFormat="1" applyFont="1" applyBorder="1" applyAlignment="1">
      <alignment wrapText="1"/>
    </xf>
    <xf numFmtId="1" fontId="18" fillId="0" borderId="0" xfId="0" applyNumberFormat="1" applyFont="1" applyFill="1" applyAlignment="1">
      <alignment wrapText="1"/>
    </xf>
    <xf numFmtId="1" fontId="18" fillId="0" borderId="0" xfId="0" applyNumberFormat="1" applyFont="1" applyFill="1" applyBorder="1" applyAlignment="1">
      <alignment wrapText="1"/>
    </xf>
    <xf numFmtId="1" fontId="22" fillId="0" borderId="0" xfId="0" applyNumberFormat="1" applyFont="1" applyFill="1" applyBorder="1" applyAlignment="1">
      <alignment wrapText="1"/>
    </xf>
    <xf numFmtId="4" fontId="21" fillId="0" borderId="0" xfId="0" applyNumberFormat="1" applyFont="1" applyBorder="1" applyAlignment="1">
      <alignment horizontal="left" wrapText="1"/>
    </xf>
    <xf numFmtId="4" fontId="21" fillId="0" borderId="47" xfId="0" applyNumberFormat="1" applyFont="1" applyBorder="1" applyAlignment="1">
      <alignment horizontal="left" wrapText="1"/>
    </xf>
    <xf numFmtId="4" fontId="18" fillId="27" borderId="0" xfId="0" applyNumberFormat="1" applyFont="1" applyFill="1" applyAlignment="1">
      <alignment wrapText="1"/>
    </xf>
    <xf numFmtId="4" fontId="46" fillId="27" borderId="0" xfId="0" applyNumberFormat="1" applyFont="1" applyFill="1" applyAlignment="1">
      <alignment wrapText="1"/>
    </xf>
    <xf numFmtId="1" fontId="46" fillId="0" borderId="0" xfId="0" applyNumberFormat="1" applyFont="1" applyAlignment="1">
      <alignment wrapText="1"/>
    </xf>
    <xf numFmtId="165" fontId="46" fillId="0" borderId="11" xfId="0" applyNumberFormat="1" applyFont="1" applyBorder="1" applyAlignment="1">
      <alignment wrapText="1"/>
    </xf>
    <xf numFmtId="165" fontId="14" fillId="28" borderId="11" xfId="0" applyNumberFormat="1" applyFont="1" applyFill="1" applyBorder="1" applyAlignment="1">
      <alignment wrapText="1"/>
    </xf>
    <xf numFmtId="4" fontId="22" fillId="0" borderId="0" xfId="0" applyNumberFormat="1" applyFont="1" applyBorder="1" applyAlignment="1">
      <alignment horizontal="left" wrapText="1"/>
    </xf>
    <xf numFmtId="4" fontId="22" fillId="0" borderId="47" xfId="0" applyNumberFormat="1" applyFont="1" applyBorder="1" applyAlignment="1">
      <alignment horizontal="left" wrapText="1"/>
    </xf>
    <xf numFmtId="4" fontId="46" fillId="0" borderId="0" xfId="0" applyNumberFormat="1" applyFont="1" applyBorder="1" applyAlignment="1">
      <alignment horizontal="right" wrapText="1"/>
    </xf>
    <xf numFmtId="165" fontId="46" fillId="28" borderId="11" xfId="0" applyNumberFormat="1" applyFont="1" applyFill="1" applyBorder="1" applyAlignment="1">
      <alignment wrapText="1"/>
    </xf>
    <xf numFmtId="165" fontId="8" fillId="28" borderId="11" xfId="0" applyNumberFormat="1" applyFont="1" applyFill="1" applyBorder="1" applyAlignment="1">
      <alignment wrapText="1"/>
    </xf>
    <xf numFmtId="165" fontId="8" fillId="0" borderId="11" xfId="0" applyNumberFormat="1" applyFont="1" applyBorder="1" applyAlignment="1">
      <alignment wrapText="1"/>
    </xf>
    <xf numFmtId="164" fontId="46" fillId="0" borderId="11" xfId="0" applyNumberFormat="1" applyFont="1" applyBorder="1" applyAlignment="1">
      <alignment wrapText="1"/>
    </xf>
    <xf numFmtId="164" fontId="46" fillId="28" borderId="11" xfId="0" applyNumberFormat="1" applyFont="1" applyFill="1" applyBorder="1" applyAlignment="1">
      <alignment wrapText="1"/>
    </xf>
    <xf numFmtId="1" fontId="46" fillId="0" borderId="0" xfId="0" applyNumberFormat="1" applyFont="1" applyFill="1" applyAlignment="1">
      <alignment wrapText="1"/>
    </xf>
    <xf numFmtId="4" fontId="46" fillId="0" borderId="0" xfId="0" applyNumberFormat="1" applyFont="1" applyFill="1" applyAlignment="1">
      <alignment wrapText="1"/>
    </xf>
    <xf numFmtId="1" fontId="46" fillId="0" borderId="0" xfId="0" applyNumberFormat="1" applyFont="1" applyFill="1" applyBorder="1" applyAlignment="1">
      <alignment wrapText="1"/>
    </xf>
    <xf numFmtId="4" fontId="20" fillId="0" borderId="11" xfId="0" applyNumberFormat="1" applyFont="1" applyFill="1" applyBorder="1" applyAlignment="1">
      <alignment wrapText="1"/>
    </xf>
    <xf numFmtId="4" fontId="20" fillId="0" borderId="11" xfId="0" applyNumberFormat="1" applyFont="1" applyFill="1" applyBorder="1" applyAlignment="1">
      <alignment horizontal="center" wrapText="1"/>
    </xf>
    <xf numFmtId="4" fontId="18" fillId="0" borderId="0" xfId="0" applyNumberFormat="1" applyFont="1" applyFill="1" applyBorder="1" applyAlignment="1">
      <alignment horizontal="center" wrapText="1"/>
    </xf>
    <xf numFmtId="3" fontId="18" fillId="0" borderId="0" xfId="0" applyNumberFormat="1" applyFont="1" applyFill="1" applyBorder="1" applyAlignment="1">
      <alignment horizontal="center" wrapText="1"/>
    </xf>
    <xf numFmtId="49" fontId="46" fillId="0" borderId="11" xfId="0" applyNumberFormat="1" applyFont="1" applyFill="1" applyBorder="1" applyAlignment="1">
      <alignment horizontal="left" wrapText="1"/>
    </xf>
    <xf numFmtId="4" fontId="46" fillId="0" borderId="11" xfId="0" applyNumberFormat="1" applyFont="1" applyFill="1" applyBorder="1" applyAlignment="1">
      <alignment horizontal="center" wrapText="1"/>
    </xf>
    <xf numFmtId="4" fontId="46" fillId="0" borderId="11" xfId="0" applyNumberFormat="1" applyFont="1" applyFill="1" applyBorder="1" applyAlignment="1">
      <alignment wrapText="1"/>
    </xf>
    <xf numFmtId="165" fontId="46" fillId="0" borderId="11" xfId="0" applyNumberFormat="1" applyFont="1" applyFill="1" applyBorder="1" applyAlignment="1">
      <alignment wrapText="1"/>
    </xf>
    <xf numFmtId="4" fontId="22" fillId="0" borderId="0" xfId="0" applyNumberFormat="1" applyFont="1" applyFill="1" applyBorder="1" applyAlignment="1">
      <alignment horizontal="left" wrapText="1"/>
    </xf>
    <xf numFmtId="4" fontId="22" fillId="0" borderId="47" xfId="0" applyNumberFormat="1" applyFont="1" applyFill="1" applyBorder="1" applyAlignment="1">
      <alignment horizontal="left" wrapText="1"/>
    </xf>
    <xf numFmtId="49" fontId="14" fillId="0" borderId="0" xfId="0" applyNumberFormat="1" applyFont="1" applyFill="1" applyBorder="1" applyAlignment="1">
      <alignment wrapText="1"/>
    </xf>
    <xf numFmtId="3" fontId="14" fillId="0" borderId="0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horizontal="right" wrapText="1"/>
    </xf>
    <xf numFmtId="4" fontId="14" fillId="0" borderId="0" xfId="0" applyNumberFormat="1" applyFont="1" applyBorder="1" applyAlignment="1">
      <alignment horizontal="right" wrapText="1"/>
    </xf>
    <xf numFmtId="1" fontId="46" fillId="0" borderId="11" xfId="0" applyNumberFormat="1" applyFont="1" applyFill="1" applyBorder="1" applyAlignment="1">
      <alignment wrapText="1"/>
    </xf>
    <xf numFmtId="3" fontId="20" fillId="0" borderId="11" xfId="0" applyNumberFormat="1" applyFont="1" applyFill="1" applyBorder="1" applyAlignment="1">
      <alignment horizontal="center" wrapText="1"/>
    </xf>
    <xf numFmtId="1" fontId="18" fillId="0" borderId="11" xfId="0" applyNumberFormat="1" applyFont="1" applyFill="1" applyBorder="1" applyAlignment="1">
      <alignment wrapText="1"/>
    </xf>
    <xf numFmtId="4" fontId="46" fillId="0" borderId="0" xfId="0" applyNumberFormat="1" applyFont="1" applyFill="1" applyBorder="1" applyAlignment="1">
      <alignment wrapText="1"/>
    </xf>
    <xf numFmtId="4" fontId="20" fillId="0" borderId="0" xfId="0" applyNumberFormat="1" applyFont="1" applyFill="1" applyBorder="1" applyAlignment="1">
      <alignment horizontal="center" wrapText="1"/>
    </xf>
    <xf numFmtId="3" fontId="20" fillId="0" borderId="0" xfId="0" applyNumberFormat="1" applyFont="1" applyFill="1" applyBorder="1" applyAlignment="1">
      <alignment horizontal="center" wrapText="1"/>
    </xf>
    <xf numFmtId="4" fontId="46" fillId="0" borderId="0" xfId="0" applyNumberFormat="1" applyFont="1" applyFill="1" applyBorder="1" applyAlignment="1">
      <alignment horizontal="right" wrapText="1"/>
    </xf>
    <xf numFmtId="4" fontId="46" fillId="0" borderId="0" xfId="0" applyNumberFormat="1" applyFont="1" applyFill="1" applyBorder="1" applyAlignment="1">
      <alignment horizontal="center" wrapText="1"/>
    </xf>
    <xf numFmtId="1" fontId="20" fillId="0" borderId="11" xfId="0" applyNumberFormat="1" applyFont="1" applyFill="1" applyBorder="1" applyAlignment="1">
      <alignment wrapText="1"/>
    </xf>
    <xf numFmtId="164" fontId="2" fillId="5" borderId="7" xfId="0" applyNumberFormat="1" applyFont="1" applyFill="1" applyBorder="1" applyAlignment="1">
      <alignment horizontal="center" vertical="center" wrapText="1"/>
    </xf>
    <xf numFmtId="1" fontId="2" fillId="5" borderId="14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164" fontId="2" fillId="24" borderId="11" xfId="1" applyNumberFormat="1" applyFont="1" applyFill="1" applyBorder="1" applyAlignment="1">
      <alignment horizontal="center" wrapText="1"/>
    </xf>
    <xf numFmtId="2" fontId="2" fillId="24" borderId="11" xfId="0" applyNumberFormat="1" applyFont="1" applyFill="1" applyBorder="1" applyAlignment="1">
      <alignment horizontal="center"/>
    </xf>
    <xf numFmtId="164" fontId="2" fillId="29" borderId="11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2" fillId="0" borderId="3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5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3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top" wrapText="1"/>
    </xf>
    <xf numFmtId="0" fontId="2" fillId="0" borderId="39" xfId="0" applyFont="1" applyBorder="1" applyAlignment="1">
      <alignment vertical="top" wrapText="1"/>
    </xf>
    <xf numFmtId="164" fontId="2" fillId="22" borderId="39" xfId="1" applyNumberFormat="1" applyFont="1" applyFill="1" applyBorder="1" applyAlignment="1" applyProtection="1">
      <alignment horizontal="center" wrapText="1"/>
    </xf>
    <xf numFmtId="1" fontId="2" fillId="0" borderId="39" xfId="0" applyNumberFormat="1" applyFont="1" applyBorder="1" applyAlignment="1">
      <alignment horizontal="center" wrapText="1"/>
    </xf>
    <xf numFmtId="164" fontId="2" fillId="22" borderId="0" xfId="0" applyNumberFormat="1" applyFont="1" applyFill="1" applyAlignment="1">
      <alignment horizontal="center" vertical="center"/>
    </xf>
    <xf numFmtId="164" fontId="2" fillId="22" borderId="39" xfId="0" applyNumberFormat="1" applyFont="1" applyFill="1" applyBorder="1" applyAlignment="1">
      <alignment horizontal="center" wrapText="1"/>
    </xf>
    <xf numFmtId="164" fontId="2" fillId="0" borderId="39" xfId="1" applyNumberFormat="1" applyFont="1" applyFill="1" applyBorder="1" applyAlignment="1" applyProtection="1">
      <alignment horizontal="center" wrapText="1"/>
    </xf>
    <xf numFmtId="165" fontId="2" fillId="22" borderId="39" xfId="1" applyNumberFormat="1" applyFont="1" applyFill="1" applyBorder="1" applyAlignment="1" applyProtection="1">
      <alignment horizontal="center" wrapText="1"/>
    </xf>
    <xf numFmtId="164" fontId="2" fillId="2" borderId="11" xfId="1" applyNumberFormat="1" applyFont="1" applyFill="1" applyBorder="1" applyAlignment="1">
      <alignment horizontal="center" wrapText="1"/>
    </xf>
    <xf numFmtId="3" fontId="2" fillId="22" borderId="39" xfId="0" applyNumberFormat="1" applyFont="1" applyFill="1" applyBorder="1" applyAlignment="1">
      <alignment horizontal="center" vertical="center" wrapText="1"/>
    </xf>
    <xf numFmtId="2" fontId="2" fillId="22" borderId="39" xfId="1" applyNumberFormat="1" applyFont="1" applyFill="1" applyBorder="1" applyAlignment="1" applyProtection="1">
      <alignment horizontal="center" vertical="center" wrapText="1"/>
    </xf>
    <xf numFmtId="164" fontId="2" fillId="22" borderId="39" xfId="0" applyNumberFormat="1" applyFont="1" applyFill="1" applyBorder="1" applyAlignment="1">
      <alignment horizontal="center" vertical="center"/>
    </xf>
    <xf numFmtId="164" fontId="2" fillId="22" borderId="0" xfId="0" applyNumberFormat="1" applyFont="1" applyFill="1" applyAlignment="1">
      <alignment horizontal="center"/>
    </xf>
    <xf numFmtId="173" fontId="3" fillId="0" borderId="0" xfId="1" applyNumberFormat="1" applyFont="1" applyBorder="1" applyAlignment="1" applyProtection="1">
      <alignment horizontal="center" wrapText="1"/>
    </xf>
    <xf numFmtId="2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2" fillId="0" borderId="44" xfId="0" applyFont="1" applyBorder="1" applyAlignment="1">
      <alignment horizontal="center" vertical="center" wrapText="1"/>
    </xf>
    <xf numFmtId="0" fontId="5" fillId="22" borderId="42" xfId="0" applyFont="1" applyFill="1" applyBorder="1" applyAlignment="1">
      <alignment horizontal="center" wrapText="1"/>
    </xf>
    <xf numFmtId="0" fontId="2" fillId="0" borderId="45" xfId="0" applyFont="1" applyBorder="1" applyAlignment="1">
      <alignment horizontal="center" vertical="top" wrapText="1"/>
    </xf>
    <xf numFmtId="1" fontId="6" fillId="22" borderId="40" xfId="0" applyNumberFormat="1" applyFont="1" applyFill="1" applyBorder="1" applyAlignment="1">
      <alignment horizontal="center" wrapText="1"/>
    </xf>
    <xf numFmtId="49" fontId="56" fillId="22" borderId="39" xfId="0" applyNumberFormat="1" applyFont="1" applyFill="1" applyBorder="1" applyAlignment="1">
      <alignment vertical="top" wrapText="1"/>
    </xf>
    <xf numFmtId="0" fontId="7" fillId="22" borderId="39" xfId="0" applyFont="1" applyFill="1" applyBorder="1" applyAlignment="1">
      <alignment horizontal="center" wrapText="1"/>
    </xf>
    <xf numFmtId="3" fontId="55" fillId="0" borderId="0" xfId="0" applyNumberFormat="1" applyFont="1"/>
    <xf numFmtId="0" fontId="2" fillId="0" borderId="39" xfId="0" applyFont="1" applyBorder="1" applyAlignment="1">
      <alignment horizontal="left" vertical="top" wrapText="1"/>
    </xf>
    <xf numFmtId="1" fontId="8" fillId="22" borderId="39" xfId="1" applyNumberFormat="1" applyFont="1" applyFill="1" applyBorder="1" applyAlignment="1" applyProtection="1">
      <alignment horizontal="center" vertical="center" wrapText="1"/>
    </xf>
    <xf numFmtId="4" fontId="55" fillId="0" borderId="0" xfId="0" applyNumberFormat="1" applyFont="1"/>
    <xf numFmtId="2" fontId="53" fillId="0" borderId="0" xfId="0" applyNumberFormat="1" applyFont="1"/>
    <xf numFmtId="49" fontId="8" fillId="3" borderId="11" xfId="0" applyNumberFormat="1" applyFont="1" applyFill="1" applyBorder="1" applyAlignment="1">
      <alignment horizontal="justify" vertical="top" wrapText="1"/>
    </xf>
    <xf numFmtId="1" fontId="8" fillId="3" borderId="11" xfId="1" applyNumberFormat="1" applyFont="1" applyFill="1" applyBorder="1" applyAlignment="1">
      <alignment horizontal="center" vertical="center" wrapText="1"/>
    </xf>
    <xf numFmtId="166" fontId="8" fillId="3" borderId="11" xfId="1" applyNumberFormat="1" applyFont="1" applyFill="1" applyBorder="1" applyAlignment="1">
      <alignment horizontal="right" vertical="center" wrapText="1"/>
    </xf>
    <xf numFmtId="0" fontId="2" fillId="5" borderId="0" xfId="0" applyFont="1" applyFill="1" applyAlignment="1">
      <alignment wrapText="1"/>
    </xf>
    <xf numFmtId="2" fontId="8" fillId="2" borderId="11" xfId="0" applyNumberFormat="1" applyFont="1" applyFill="1" applyBorder="1" applyAlignment="1">
      <alignment horizontal="left" vertical="top" wrapText="1"/>
    </xf>
    <xf numFmtId="1" fontId="8" fillId="2" borderId="11" xfId="1" applyNumberFormat="1" applyFont="1" applyFill="1" applyBorder="1" applyAlignment="1">
      <alignment horizontal="center" vertical="center" wrapText="1"/>
    </xf>
    <xf numFmtId="167" fontId="8" fillId="2" borderId="11" xfId="1" applyNumberFormat="1" applyFont="1" applyFill="1" applyBorder="1" applyAlignment="1">
      <alignment horizontal="right" vertical="center" wrapText="1"/>
    </xf>
    <xf numFmtId="167" fontId="8" fillId="0" borderId="11" xfId="1" applyNumberFormat="1" applyFont="1" applyFill="1" applyBorder="1" applyAlignment="1">
      <alignment horizontal="right" vertical="center" wrapText="1"/>
    </xf>
    <xf numFmtId="49" fontId="56" fillId="2" borderId="11" xfId="0" applyNumberFormat="1" applyFont="1" applyFill="1" applyBorder="1" applyAlignment="1">
      <alignment vertical="top" wrapText="1"/>
    </xf>
    <xf numFmtId="167" fontId="56" fillId="2" borderId="11" xfId="0" applyNumberFormat="1" applyFont="1" applyFill="1" applyBorder="1" applyAlignment="1">
      <alignment horizontal="right" vertical="top" wrapText="1"/>
    </xf>
    <xf numFmtId="49" fontId="8" fillId="3" borderId="11" xfId="0" applyNumberFormat="1" applyFont="1" applyFill="1" applyBorder="1" applyAlignment="1">
      <alignment vertical="top" wrapText="1"/>
    </xf>
    <xf numFmtId="164" fontId="8" fillId="3" borderId="11" xfId="1" applyNumberFormat="1" applyFont="1" applyFill="1" applyBorder="1" applyAlignment="1">
      <alignment horizontal="center" vertical="center" wrapText="1"/>
    </xf>
    <xf numFmtId="169" fontId="8" fillId="3" borderId="11" xfId="1" applyNumberFormat="1" applyFont="1" applyFill="1" applyBorder="1" applyAlignment="1">
      <alignment horizontal="right" vertical="center" wrapText="1"/>
    </xf>
    <xf numFmtId="169" fontId="8" fillId="3" borderId="11" xfId="1" applyNumberFormat="1" applyFont="1" applyFill="1" applyBorder="1" applyAlignment="1">
      <alignment horizontal="center" vertical="center" wrapText="1"/>
    </xf>
    <xf numFmtId="167" fontId="8" fillId="2" borderId="0" xfId="1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right" vertical="top" wrapText="1"/>
    </xf>
    <xf numFmtId="164" fontId="8" fillId="2" borderId="11" xfId="1" applyNumberFormat="1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>
      <alignment horizontal="center" vertical="center" wrapText="1"/>
    </xf>
    <xf numFmtId="0" fontId="53" fillId="30" borderId="0" xfId="0" applyFont="1" applyFill="1"/>
    <xf numFmtId="3" fontId="46" fillId="0" borderId="11" xfId="0" applyNumberFormat="1" applyFont="1" applyFill="1" applyBorder="1" applyAlignment="1">
      <alignment wrapText="1"/>
    </xf>
    <xf numFmtId="1" fontId="20" fillId="0" borderId="0" xfId="0" applyNumberFormat="1" applyFont="1" applyFill="1" applyBorder="1" applyAlignment="1">
      <alignment wrapText="1"/>
    </xf>
    <xf numFmtId="3" fontId="46" fillId="0" borderId="0" xfId="0" applyNumberFormat="1" applyFont="1" applyFill="1" applyBorder="1" applyAlignment="1">
      <alignment wrapText="1"/>
    </xf>
    <xf numFmtId="0" fontId="24" fillId="0" borderId="0" xfId="0" applyFont="1" applyAlignment="1"/>
    <xf numFmtId="0" fontId="24" fillId="0" borderId="47" xfId="0" applyFont="1" applyBorder="1" applyAlignment="1">
      <alignment horizontal="left"/>
    </xf>
    <xf numFmtId="49" fontId="58" fillId="2" borderId="11" xfId="0" applyNumberFormat="1" applyFont="1" applyFill="1" applyBorder="1" applyAlignment="1">
      <alignment horizontal="right" vertical="top" wrapText="1"/>
    </xf>
    <xf numFmtId="0" fontId="51" fillId="0" borderId="0" xfId="0" applyFont="1"/>
    <xf numFmtId="0" fontId="0" fillId="31" borderId="11" xfId="0" applyFill="1" applyBorder="1"/>
    <xf numFmtId="0" fontId="0" fillId="21" borderId="11" xfId="0" applyFill="1" applyBorder="1"/>
    <xf numFmtId="0" fontId="0" fillId="32" borderId="11" xfId="0" applyFill="1" applyBorder="1"/>
    <xf numFmtId="49" fontId="2" fillId="5" borderId="7" xfId="0" applyNumberFormat="1" applyFont="1" applyFill="1" applyBorder="1" applyAlignment="1">
      <alignment horizontal="center" vertical="top"/>
    </xf>
    <xf numFmtId="0" fontId="2" fillId="0" borderId="11" xfId="0" applyNumberFormat="1" applyFont="1" applyFill="1" applyBorder="1" applyAlignment="1">
      <alignment horizontal="left" vertical="top" wrapText="1"/>
    </xf>
    <xf numFmtId="0" fontId="2" fillId="0" borderId="11" xfId="0" applyNumberFormat="1" applyFont="1" applyFill="1" applyBorder="1" applyAlignment="1">
      <alignment wrapText="1"/>
    </xf>
    <xf numFmtId="2" fontId="11" fillId="0" borderId="11" xfId="0" applyNumberFormat="1" applyFont="1" applyFill="1" applyBorder="1" applyAlignment="1">
      <alignment horizontal="left" vertical="top" wrapText="1" indent="5"/>
    </xf>
    <xf numFmtId="164" fontId="10" fillId="24" borderId="48" xfId="1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vertical="top" wrapText="1"/>
    </xf>
    <xf numFmtId="4" fontId="2" fillId="0" borderId="11" xfId="0" applyNumberFormat="1" applyFont="1" applyFill="1" applyBorder="1" applyAlignment="1">
      <alignment horizontal="center" wrapText="1"/>
    </xf>
    <xf numFmtId="164" fontId="10" fillId="0" borderId="48" xfId="1" applyNumberFormat="1" applyFont="1" applyFill="1" applyBorder="1" applyAlignment="1">
      <alignment horizontal="center" wrapText="1"/>
    </xf>
    <xf numFmtId="0" fontId="38" fillId="0" borderId="0" xfId="0" applyFont="1" applyFill="1" applyAlignment="1">
      <alignment horizontal="right"/>
    </xf>
    <xf numFmtId="164" fontId="10" fillId="24" borderId="12" xfId="1" applyNumberFormat="1" applyFont="1" applyFill="1" applyBorder="1" applyAlignment="1" applyProtection="1">
      <alignment horizontal="center" wrapText="1"/>
    </xf>
    <xf numFmtId="0" fontId="2" fillId="24" borderId="11" xfId="0" applyFont="1" applyFill="1" applyBorder="1"/>
    <xf numFmtId="164" fontId="2" fillId="24" borderId="48" xfId="1" applyNumberFormat="1" applyFont="1" applyFill="1" applyBorder="1" applyAlignment="1">
      <alignment horizontal="center" wrapText="1"/>
    </xf>
    <xf numFmtId="164" fontId="2" fillId="24" borderId="12" xfId="1" applyNumberFormat="1" applyFont="1" applyFill="1" applyBorder="1" applyAlignment="1" applyProtection="1">
      <alignment horizontal="center" wrapText="1"/>
    </xf>
    <xf numFmtId="0" fontId="59" fillId="0" borderId="0" xfId="0" applyFont="1" applyFill="1"/>
    <xf numFmtId="0" fontId="2" fillId="0" borderId="11" xfId="0" applyFont="1" applyFill="1" applyBorder="1"/>
    <xf numFmtId="0" fontId="53" fillId="0" borderId="0" xfId="0" applyFont="1" applyFill="1"/>
    <xf numFmtId="49" fontId="2" fillId="24" borderId="11" xfId="0" applyNumberFormat="1" applyFont="1" applyFill="1" applyBorder="1" applyAlignment="1">
      <alignment wrapText="1"/>
    </xf>
    <xf numFmtId="0" fontId="14" fillId="24" borderId="11" xfId="0" applyFont="1" applyFill="1" applyBorder="1" applyAlignment="1"/>
    <xf numFmtId="164" fontId="10" fillId="24" borderId="48" xfId="1" applyNumberFormat="1" applyFont="1" applyFill="1" applyBorder="1" applyAlignment="1" applyProtection="1">
      <alignment wrapText="1"/>
    </xf>
    <xf numFmtId="164" fontId="10" fillId="24" borderId="11" xfId="1" applyNumberFormat="1" applyFont="1" applyFill="1" applyBorder="1" applyAlignment="1" applyProtection="1">
      <alignment wrapText="1"/>
    </xf>
    <xf numFmtId="1" fontId="61" fillId="0" borderId="11" xfId="0" applyNumberFormat="1" applyFont="1" applyBorder="1" applyAlignment="1">
      <alignment wrapText="1"/>
    </xf>
    <xf numFmtId="49" fontId="2" fillId="2" borderId="11" xfId="0" applyNumberFormat="1" applyFont="1" applyFill="1" applyBorder="1" applyAlignment="1">
      <alignment horizontal="center" vertical="top" wrapText="1"/>
    </xf>
    <xf numFmtId="4" fontId="14" fillId="0" borderId="11" xfId="0" applyNumberFormat="1" applyFont="1" applyBorder="1" applyAlignment="1">
      <alignment horizontal="center" wrapText="1"/>
    </xf>
    <xf numFmtId="49" fontId="14" fillId="27" borderId="6" xfId="0" applyNumberFormat="1" applyFont="1" applyFill="1" applyBorder="1" applyAlignment="1">
      <alignment horizontal="center" wrapText="1"/>
    </xf>
    <xf numFmtId="4" fontId="14" fillId="0" borderId="11" xfId="0" applyNumberFormat="1" applyFont="1" applyBorder="1" applyAlignment="1">
      <alignment wrapText="1"/>
    </xf>
    <xf numFmtId="4" fontId="30" fillId="0" borderId="11" xfId="0" applyNumberFormat="1" applyFont="1" applyBorder="1" applyAlignment="1">
      <alignment horizontal="center" wrapText="1"/>
    </xf>
    <xf numFmtId="4" fontId="14" fillId="0" borderId="0" xfId="0" applyNumberFormat="1" applyFont="1" applyAlignment="1">
      <alignment wrapText="1"/>
    </xf>
    <xf numFmtId="4" fontId="14" fillId="0" borderId="0" xfId="0" applyNumberFormat="1" applyFont="1" applyAlignment="1">
      <alignment horizontal="left" wrapText="1"/>
    </xf>
    <xf numFmtId="164" fontId="2" fillId="5" borderId="32" xfId="0" applyNumberFormat="1" applyFont="1" applyFill="1" applyBorder="1" applyAlignment="1">
      <alignment vertical="center"/>
    </xf>
    <xf numFmtId="49" fontId="36" fillId="2" borderId="50" xfId="0" applyNumberFormat="1" applyFont="1" applyFill="1" applyBorder="1" applyAlignment="1">
      <alignment vertical="top" wrapText="1"/>
    </xf>
    <xf numFmtId="49" fontId="36" fillId="2" borderId="48" xfId="0" applyNumberFormat="1" applyFont="1" applyFill="1" applyBorder="1" applyAlignment="1">
      <alignment vertical="top" wrapText="1"/>
    </xf>
    <xf numFmtId="1" fontId="2" fillId="2" borderId="11" xfId="0" applyNumberFormat="1" applyFont="1" applyFill="1" applyBorder="1" applyAlignment="1">
      <alignment horizontal="center" wrapText="1"/>
    </xf>
    <xf numFmtId="1" fontId="10" fillId="5" borderId="11" xfId="0" applyNumberFormat="1" applyFont="1" applyFill="1" applyBorder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 wrapText="1"/>
    </xf>
    <xf numFmtId="164" fontId="2" fillId="5" borderId="32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 wrapText="1"/>
    </xf>
    <xf numFmtId="164" fontId="10" fillId="2" borderId="11" xfId="1" applyNumberFormat="1" applyFont="1" applyFill="1" applyBorder="1" applyAlignment="1">
      <alignment horizontal="center" vertical="center" wrapText="1"/>
    </xf>
    <xf numFmtId="164" fontId="10" fillId="5" borderId="12" xfId="0" applyNumberFormat="1" applyFont="1" applyFill="1" applyBorder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167" fontId="30" fillId="2" borderId="0" xfId="0" applyNumberFormat="1" applyFont="1" applyFill="1" applyBorder="1" applyAlignment="1">
      <alignment wrapText="1"/>
    </xf>
    <xf numFmtId="167" fontId="2" fillId="2" borderId="0" xfId="0" applyNumberFormat="1" applyFont="1" applyFill="1" applyAlignment="1">
      <alignment wrapText="1"/>
    </xf>
    <xf numFmtId="170" fontId="2" fillId="0" borderId="11" xfId="1" applyNumberFormat="1" applyFont="1" applyFill="1" applyBorder="1" applyAlignment="1">
      <alignment wrapText="1"/>
    </xf>
    <xf numFmtId="2" fontId="43" fillId="2" borderId="11" xfId="0" applyNumberFormat="1" applyFont="1" applyFill="1" applyBorder="1" applyAlignment="1">
      <alignment horizontal="left" vertical="center" wrapText="1" indent="5"/>
    </xf>
    <xf numFmtId="1" fontId="43" fillId="2" borderId="11" xfId="1" applyNumberFormat="1" applyFont="1" applyFill="1" applyBorder="1" applyAlignment="1">
      <alignment horizontal="center" vertical="center" wrapText="1"/>
    </xf>
    <xf numFmtId="167" fontId="11" fillId="25" borderId="11" xfId="1" applyNumberFormat="1" applyFont="1" applyFill="1" applyBorder="1" applyAlignment="1">
      <alignment horizontal="right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5" fontId="10" fillId="2" borderId="11" xfId="1" applyNumberFormat="1" applyFont="1" applyFill="1" applyBorder="1" applyAlignment="1">
      <alignment horizontal="center" vertical="center" wrapText="1"/>
    </xf>
    <xf numFmtId="164" fontId="10" fillId="2" borderId="12" xfId="1" applyNumberFormat="1" applyFont="1" applyFill="1" applyBorder="1" applyAlignment="1">
      <alignment horizontal="center" vertical="center" wrapText="1"/>
    </xf>
    <xf numFmtId="2" fontId="10" fillId="2" borderId="11" xfId="29" applyNumberFormat="1" applyFont="1" applyFill="1" applyBorder="1" applyAlignment="1">
      <alignment horizontal="righ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5" borderId="11" xfId="0" applyFont="1" applyFill="1" applyBorder="1" applyAlignment="1">
      <alignment horizontal="center" vertical="center" wrapText="1"/>
    </xf>
    <xf numFmtId="49" fontId="2" fillId="5" borderId="28" xfId="0" applyNumberFormat="1" applyFont="1" applyFill="1" applyBorder="1" applyAlignment="1">
      <alignment horizontal="center" vertical="top"/>
    </xf>
    <xf numFmtId="49" fontId="2" fillId="5" borderId="11" xfId="0" applyNumberFormat="1" applyFont="1" applyFill="1" applyBorder="1" applyAlignment="1">
      <alignment horizontal="center" vertical="top"/>
    </xf>
    <xf numFmtId="167" fontId="43" fillId="0" borderId="11" xfId="1" applyNumberFormat="1" applyFont="1" applyFill="1" applyBorder="1" applyAlignment="1">
      <alignment horizontal="right" vertical="center" wrapText="1"/>
    </xf>
    <xf numFmtId="2" fontId="43" fillId="28" borderId="11" xfId="0" applyNumberFormat="1" applyFont="1" applyFill="1" applyBorder="1" applyAlignment="1">
      <alignment horizontal="left" vertical="center" wrapText="1" indent="5"/>
    </xf>
    <xf numFmtId="1" fontId="43" fillId="28" borderId="11" xfId="1" applyNumberFormat="1" applyFont="1" applyFill="1" applyBorder="1" applyAlignment="1">
      <alignment horizontal="center" vertical="center" wrapText="1"/>
    </xf>
    <xf numFmtId="167" fontId="43" fillId="28" borderId="11" xfId="1" applyNumberFormat="1" applyFont="1" applyFill="1" applyBorder="1" applyAlignment="1">
      <alignment horizontal="right" vertical="center" wrapText="1"/>
    </xf>
    <xf numFmtId="167" fontId="11" fillId="21" borderId="11" xfId="1" applyNumberFormat="1" applyFont="1" applyFill="1" applyBorder="1" applyAlignment="1">
      <alignment horizontal="right" vertical="center" wrapText="1"/>
    </xf>
    <xf numFmtId="0" fontId="10" fillId="5" borderId="11" xfId="0" applyNumberFormat="1" applyFont="1" applyFill="1" applyBorder="1" applyAlignment="1">
      <alignment horizontal="justify" vertical="top"/>
    </xf>
    <xf numFmtId="49" fontId="2" fillId="2" borderId="11" xfId="0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vertical="top" wrapText="1"/>
    </xf>
    <xf numFmtId="169" fontId="11" fillId="0" borderId="11" xfId="1" applyNumberFormat="1" applyFont="1" applyFill="1" applyBorder="1" applyAlignment="1">
      <alignment horizontal="right" vertical="center" wrapText="1"/>
    </xf>
    <xf numFmtId="49" fontId="6" fillId="5" borderId="11" xfId="0" applyNumberFormat="1" applyFont="1" applyFill="1" applyBorder="1" applyAlignment="1">
      <alignment horizontal="left" vertical="top" wrapText="1"/>
    </xf>
    <xf numFmtId="0" fontId="64" fillId="5" borderId="11" xfId="0" applyNumberFormat="1" applyFont="1" applyFill="1" applyBorder="1" applyAlignment="1">
      <alignment horizontal="justify" vertical="top"/>
    </xf>
    <xf numFmtId="168" fontId="64" fillId="5" borderId="12" xfId="0" applyNumberFormat="1" applyFont="1" applyFill="1" applyBorder="1" applyAlignment="1">
      <alignment horizontal="justify" vertical="top"/>
    </xf>
    <xf numFmtId="0" fontId="2" fillId="24" borderId="3" xfId="0" applyFont="1" applyFill="1" applyBorder="1" applyAlignment="1">
      <alignment horizontal="left" vertical="top"/>
    </xf>
    <xf numFmtId="49" fontId="15" fillId="24" borderId="15" xfId="0" applyNumberFormat="1" applyFont="1" applyFill="1" applyBorder="1" applyAlignment="1">
      <alignment vertical="top" wrapText="1"/>
    </xf>
    <xf numFmtId="1" fontId="10" fillId="24" borderId="15" xfId="0" applyNumberFormat="1" applyFont="1" applyFill="1" applyBorder="1" applyAlignment="1">
      <alignment horizontal="center" vertical="top" wrapText="1"/>
    </xf>
    <xf numFmtId="2" fontId="10" fillId="24" borderId="15" xfId="0" applyNumberFormat="1" applyFont="1" applyFill="1" applyBorder="1" applyAlignment="1">
      <alignment horizontal="center" vertical="top" wrapText="1"/>
    </xf>
    <xf numFmtId="4" fontId="10" fillId="24" borderId="15" xfId="0" applyNumberFormat="1" applyFont="1" applyFill="1" applyBorder="1" applyAlignment="1">
      <alignment horizontal="center" vertical="center" wrapText="1"/>
    </xf>
    <xf numFmtId="164" fontId="10" fillId="24" borderId="15" xfId="1" applyNumberFormat="1" applyFont="1" applyFill="1" applyBorder="1" applyAlignment="1">
      <alignment horizontal="center" vertical="center" wrapText="1"/>
    </xf>
    <xf numFmtId="1" fontId="10" fillId="24" borderId="15" xfId="0" applyNumberFormat="1" applyFont="1" applyFill="1" applyBorder="1" applyAlignment="1">
      <alignment horizontal="center" vertical="center" wrapText="1"/>
    </xf>
    <xf numFmtId="164" fontId="2" fillId="24" borderId="15" xfId="0" applyNumberFormat="1" applyFont="1" applyFill="1" applyBorder="1" applyAlignment="1">
      <alignment horizontal="center" wrapText="1"/>
    </xf>
    <xf numFmtId="2" fontId="10" fillId="24" borderId="15" xfId="0" applyNumberFormat="1" applyFont="1" applyFill="1" applyBorder="1" applyAlignment="1">
      <alignment horizontal="center" vertical="center" wrapText="1"/>
    </xf>
    <xf numFmtId="164" fontId="2" fillId="24" borderId="15" xfId="0" applyNumberFormat="1" applyFont="1" applyFill="1" applyBorder="1" applyAlignment="1">
      <alignment horizontal="center" vertical="center" wrapText="1"/>
    </xf>
    <xf numFmtId="167" fontId="11" fillId="33" borderId="11" xfId="1" applyNumberFormat="1" applyFont="1" applyFill="1" applyBorder="1" applyAlignment="1">
      <alignment horizontal="right" vertical="center" wrapText="1"/>
    </xf>
    <xf numFmtId="164" fontId="3" fillId="5" borderId="11" xfId="0" applyNumberFormat="1" applyFont="1" applyFill="1" applyBorder="1" applyAlignment="1">
      <alignment horizontal="center"/>
    </xf>
    <xf numFmtId="165" fontId="10" fillId="0" borderId="11" xfId="1" applyNumberFormat="1" applyFont="1" applyFill="1" applyBorder="1" applyAlignment="1">
      <alignment horizontal="center" vertical="center" wrapText="1"/>
    </xf>
    <xf numFmtId="164" fontId="10" fillId="0" borderId="12" xfId="1" applyNumberFormat="1" applyFont="1" applyFill="1" applyBorder="1" applyAlignment="1">
      <alignment horizontal="center" vertical="center" wrapText="1"/>
    </xf>
    <xf numFmtId="167" fontId="10" fillId="33" borderId="11" xfId="1" applyNumberFormat="1" applyFont="1" applyFill="1" applyBorder="1" applyAlignment="1">
      <alignment horizontal="right" vertical="center" wrapText="1"/>
    </xf>
    <xf numFmtId="0" fontId="2" fillId="33" borderId="11" xfId="0" applyFont="1" applyFill="1" applyBorder="1" applyAlignment="1">
      <alignment wrapText="1"/>
    </xf>
    <xf numFmtId="2" fontId="64" fillId="2" borderId="11" xfId="0" applyNumberFormat="1" applyFont="1" applyFill="1" applyBorder="1" applyAlignment="1">
      <alignment horizontal="left" vertical="top" wrapText="1" indent="5"/>
    </xf>
    <xf numFmtId="169" fontId="60" fillId="2" borderId="11" xfId="1" applyNumberFormat="1" applyFont="1" applyFill="1" applyBorder="1" applyAlignment="1">
      <alignment horizontal="right" vertical="center" wrapText="1"/>
    </xf>
    <xf numFmtId="0" fontId="40" fillId="0" borderId="11" xfId="0" applyFont="1" applyFill="1" applyBorder="1"/>
    <xf numFmtId="167" fontId="40" fillId="0" borderId="11" xfId="1" applyNumberFormat="1" applyFont="1" applyFill="1" applyBorder="1" applyAlignment="1">
      <alignment horizontal="right" vertical="center" wrapText="1"/>
    </xf>
    <xf numFmtId="169" fontId="60" fillId="0" borderId="11" xfId="1" applyNumberFormat="1" applyFont="1" applyFill="1" applyBorder="1" applyAlignment="1">
      <alignment horizontal="right" vertical="center" wrapText="1"/>
    </xf>
    <xf numFmtId="49" fontId="17" fillId="24" borderId="15" xfId="0" applyNumberFormat="1" applyFont="1" applyFill="1" applyBorder="1" applyAlignment="1">
      <alignment vertical="top" wrapText="1"/>
    </xf>
    <xf numFmtId="0" fontId="2" fillId="24" borderId="15" xfId="0" applyFont="1" applyFill="1" applyBorder="1" applyAlignment="1">
      <alignment horizontal="center" wrapText="1"/>
    </xf>
    <xf numFmtId="165" fontId="2" fillId="24" borderId="15" xfId="0" applyNumberFormat="1" applyFont="1" applyFill="1" applyBorder="1" applyAlignment="1">
      <alignment horizontal="center" wrapText="1"/>
    </xf>
    <xf numFmtId="165" fontId="2" fillId="24" borderId="15" xfId="0" applyNumberFormat="1" applyFont="1" applyFill="1" applyBorder="1" applyAlignment="1">
      <alignment horizontal="center" vertical="center" wrapText="1"/>
    </xf>
    <xf numFmtId="165" fontId="10" fillId="24" borderId="15" xfId="1" applyNumberFormat="1" applyFont="1" applyFill="1" applyBorder="1" applyAlignment="1">
      <alignment horizontal="center" vertical="center" wrapText="1"/>
    </xf>
    <xf numFmtId="49" fontId="36" fillId="2" borderId="20" xfId="0" applyNumberFormat="1" applyFont="1" applyFill="1" applyBorder="1" applyAlignment="1">
      <alignment vertical="top" wrapText="1"/>
    </xf>
    <xf numFmtId="169" fontId="10" fillId="0" borderId="11" xfId="1" applyNumberFormat="1" applyFont="1" applyFill="1" applyBorder="1" applyAlignment="1">
      <alignment horizontal="center" wrapText="1"/>
    </xf>
    <xf numFmtId="165" fontId="11" fillId="33" borderId="11" xfId="1" applyNumberFormat="1" applyFont="1" applyFill="1" applyBorder="1" applyAlignment="1">
      <alignment horizontal="center" vertical="center" wrapText="1"/>
    </xf>
    <xf numFmtId="165" fontId="2" fillId="33" borderId="11" xfId="0" applyNumberFormat="1" applyFont="1" applyFill="1" applyBorder="1" applyAlignment="1">
      <alignment horizontal="center" wrapText="1"/>
    </xf>
    <xf numFmtId="0" fontId="2" fillId="24" borderId="36" xfId="0" applyFont="1" applyFill="1" applyBorder="1" applyAlignment="1">
      <alignment vertical="top"/>
    </xf>
    <xf numFmtId="49" fontId="17" fillId="24" borderId="36" xfId="0" applyNumberFormat="1" applyFont="1" applyFill="1" applyBorder="1" applyAlignment="1">
      <alignment vertical="top" wrapText="1"/>
    </xf>
    <xf numFmtId="0" fontId="2" fillId="24" borderId="35" xfId="0" applyFont="1" applyFill="1" applyBorder="1" applyAlignment="1">
      <alignment horizontal="center" wrapText="1"/>
    </xf>
    <xf numFmtId="2" fontId="2" fillId="24" borderId="15" xfId="0" applyNumberFormat="1" applyFont="1" applyFill="1" applyBorder="1" applyAlignment="1">
      <alignment horizontal="center" wrapText="1"/>
    </xf>
    <xf numFmtId="164" fontId="2" fillId="24" borderId="32" xfId="0" applyNumberFormat="1" applyFont="1" applyFill="1" applyBorder="1" applyAlignment="1"/>
    <xf numFmtId="169" fontId="8" fillId="33" borderId="11" xfId="1" applyNumberFormat="1" applyFont="1" applyFill="1" applyBorder="1" applyAlignment="1">
      <alignment horizontal="right" vertical="center" wrapText="1"/>
    </xf>
    <xf numFmtId="166" fontId="10" fillId="0" borderId="11" xfId="38" applyNumberFormat="1" applyFont="1" applyFill="1" applyBorder="1" applyAlignment="1">
      <alignment horizontal="right" vertical="center" wrapText="1"/>
    </xf>
    <xf numFmtId="0" fontId="2" fillId="24" borderId="1" xfId="0" applyFont="1" applyFill="1" applyBorder="1" applyAlignment="1">
      <alignment vertical="top"/>
    </xf>
    <xf numFmtId="0" fontId="10" fillId="0" borderId="39" xfId="29" applyFont="1" applyFill="1" applyBorder="1" applyAlignment="1">
      <alignment vertical="top" wrapText="1"/>
    </xf>
    <xf numFmtId="164" fontId="10" fillId="0" borderId="39" xfId="38" applyNumberFormat="1" applyFont="1" applyFill="1" applyBorder="1" applyAlignment="1" applyProtection="1">
      <alignment horizontal="center" wrapText="1"/>
    </xf>
    <xf numFmtId="1" fontId="2" fillId="0" borderId="39" xfId="29" applyNumberFormat="1" applyFont="1" applyFill="1" applyBorder="1" applyAlignment="1">
      <alignment horizontal="center" wrapText="1"/>
    </xf>
    <xf numFmtId="49" fontId="2" fillId="2" borderId="11" xfId="0" applyNumberFormat="1" applyFont="1" applyFill="1" applyBorder="1" applyAlignment="1">
      <alignment vertical="center" wrapText="1"/>
    </xf>
    <xf numFmtId="167" fontId="10" fillId="0" borderId="11" xfId="38" applyNumberFormat="1" applyFont="1" applyFill="1" applyBorder="1" applyAlignment="1">
      <alignment horizontal="right" vertical="center" wrapText="1"/>
    </xf>
    <xf numFmtId="167" fontId="10" fillId="33" borderId="11" xfId="38" applyNumberFormat="1" applyFont="1" applyFill="1" applyBorder="1" applyAlignment="1">
      <alignment horizontal="right" vertical="center" wrapText="1"/>
    </xf>
    <xf numFmtId="167" fontId="11" fillId="33" borderId="11" xfId="38" applyNumberFormat="1" applyFont="1" applyFill="1" applyBorder="1" applyAlignment="1">
      <alignment horizontal="right" vertical="center" wrapText="1"/>
    </xf>
    <xf numFmtId="169" fontId="10" fillId="3" borderId="11" xfId="38" applyNumberFormat="1" applyFont="1" applyFill="1" applyBorder="1" applyAlignment="1">
      <alignment horizontal="center" vertical="center" wrapText="1"/>
    </xf>
    <xf numFmtId="167" fontId="11" fillId="0" borderId="11" xfId="38" applyNumberFormat="1" applyFont="1" applyFill="1" applyBorder="1" applyAlignment="1">
      <alignment horizontal="right" vertical="center" wrapText="1"/>
    </xf>
    <xf numFmtId="169" fontId="10" fillId="3" borderId="11" xfId="1" applyNumberFormat="1" applyFont="1" applyFill="1" applyBorder="1" applyAlignment="1">
      <alignment horizontal="center" wrapText="1"/>
    </xf>
    <xf numFmtId="0" fontId="10" fillId="3" borderId="11" xfId="29" applyFont="1" applyFill="1" applyBorder="1" applyAlignment="1">
      <alignment vertical="top" wrapText="1"/>
    </xf>
    <xf numFmtId="1" fontId="10" fillId="3" borderId="11" xfId="38" applyNumberFormat="1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>
      <alignment horizontal="center" wrapText="1"/>
    </xf>
    <xf numFmtId="49" fontId="67" fillId="3" borderId="11" xfId="29" applyNumberFormat="1" applyFont="1" applyFill="1" applyBorder="1" applyAlignment="1">
      <alignment horizontal="justify" vertical="top" wrapText="1"/>
    </xf>
    <xf numFmtId="1" fontId="67" fillId="3" borderId="11" xfId="38" applyNumberFormat="1" applyFont="1" applyFill="1" applyBorder="1" applyAlignment="1">
      <alignment horizontal="center" vertical="center" wrapText="1"/>
    </xf>
    <xf numFmtId="166" fontId="67" fillId="3" borderId="11" xfId="38" applyNumberFormat="1" applyFont="1" applyFill="1" applyBorder="1" applyAlignment="1">
      <alignment horizontal="right" vertical="center" wrapText="1"/>
    </xf>
    <xf numFmtId="49" fontId="67" fillId="3" borderId="11" xfId="0" applyNumberFormat="1" applyFont="1" applyFill="1" applyBorder="1" applyAlignment="1">
      <alignment vertical="top" wrapText="1"/>
    </xf>
    <xf numFmtId="1" fontId="43" fillId="3" borderId="11" xfId="1" applyNumberFormat="1" applyFont="1" applyFill="1" applyBorder="1" applyAlignment="1">
      <alignment horizontal="center" vertical="center" wrapText="1"/>
    </xf>
    <xf numFmtId="166" fontId="43" fillId="3" borderId="11" xfId="1" applyNumberFormat="1" applyFont="1" applyFill="1" applyBorder="1" applyAlignment="1">
      <alignment horizontal="right" vertical="center" wrapText="1"/>
    </xf>
    <xf numFmtId="49" fontId="9" fillId="2" borderId="11" xfId="0" applyNumberFormat="1" applyFont="1" applyFill="1" applyBorder="1" applyAlignment="1">
      <alignment horizontal="right" vertical="top" wrapText="1"/>
    </xf>
    <xf numFmtId="49" fontId="9" fillId="2" borderId="11" xfId="29" applyNumberFormat="1" applyFont="1" applyFill="1" applyBorder="1" applyAlignment="1">
      <alignment horizontal="right" vertical="top" wrapText="1"/>
    </xf>
    <xf numFmtId="49" fontId="17" fillId="24" borderId="39" xfId="29" applyNumberFormat="1" applyFont="1" applyFill="1" applyBorder="1" applyAlignment="1">
      <alignment vertical="top" wrapText="1"/>
    </xf>
    <xf numFmtId="0" fontId="39" fillId="24" borderId="39" xfId="29" applyFont="1" applyFill="1" applyBorder="1" applyAlignment="1">
      <alignment horizontal="center" wrapText="1"/>
    </xf>
    <xf numFmtId="2" fontId="39" fillId="24" borderId="39" xfId="29" applyNumberFormat="1" applyFont="1" applyFill="1" applyBorder="1" applyAlignment="1">
      <alignment horizontal="center" wrapText="1"/>
    </xf>
    <xf numFmtId="164" fontId="39" fillId="24" borderId="39" xfId="29" applyNumberFormat="1" applyFont="1" applyFill="1" applyBorder="1" applyAlignment="1">
      <alignment horizontal="center" wrapText="1"/>
    </xf>
    <xf numFmtId="3" fontId="67" fillId="34" borderId="39" xfId="29" applyNumberFormat="1" applyFont="1" applyFill="1" applyBorder="1" applyAlignment="1">
      <alignment horizontal="center" wrapText="1"/>
    </xf>
    <xf numFmtId="164" fontId="67" fillId="34" borderId="39" xfId="38" applyNumberFormat="1" applyFont="1" applyFill="1" applyBorder="1" applyAlignment="1" applyProtection="1">
      <alignment horizontal="center" wrapText="1"/>
    </xf>
    <xf numFmtId="164" fontId="39" fillId="34" borderId="39" xfId="29" applyNumberFormat="1" applyFont="1" applyFill="1" applyBorder="1" applyAlignment="1">
      <alignment horizontal="center"/>
    </xf>
    <xf numFmtId="3" fontId="32" fillId="0" borderId="0" xfId="29" applyNumberFormat="1" applyFont="1" applyAlignment="1">
      <alignment wrapText="1"/>
    </xf>
    <xf numFmtId="0" fontId="25" fillId="0" borderId="0" xfId="29" applyAlignment="1">
      <alignment wrapText="1"/>
    </xf>
    <xf numFmtId="0" fontId="25" fillId="0" borderId="11" xfId="29" applyBorder="1"/>
    <xf numFmtId="164" fontId="2" fillId="35" borderId="39" xfId="1" applyNumberFormat="1" applyFont="1" applyFill="1" applyBorder="1" applyAlignment="1" applyProtection="1">
      <alignment horizontal="center" wrapText="1"/>
    </xf>
    <xf numFmtId="49" fontId="17" fillId="24" borderId="39" xfId="0" applyNumberFormat="1" applyFont="1" applyFill="1" applyBorder="1" applyAlignment="1">
      <alignment vertical="top" wrapText="1"/>
    </xf>
    <xf numFmtId="0" fontId="2" fillId="24" borderId="39" xfId="0" applyFont="1" applyFill="1" applyBorder="1" applyAlignment="1">
      <alignment horizontal="center" wrapText="1"/>
    </xf>
    <xf numFmtId="2" fontId="2" fillId="24" borderId="39" xfId="0" applyNumberFormat="1" applyFont="1" applyFill="1" applyBorder="1" applyAlignment="1">
      <alignment horizontal="center" wrapText="1"/>
    </xf>
    <xf numFmtId="164" fontId="2" fillId="24" borderId="39" xfId="0" applyNumberFormat="1" applyFont="1" applyFill="1" applyBorder="1" applyAlignment="1">
      <alignment horizontal="center" wrapText="1"/>
    </xf>
    <xf numFmtId="3" fontId="2" fillId="34" borderId="39" xfId="0" applyNumberFormat="1" applyFont="1" applyFill="1" applyBorder="1" applyAlignment="1">
      <alignment horizontal="center" wrapText="1"/>
    </xf>
    <xf numFmtId="164" fontId="2" fillId="34" borderId="39" xfId="1" applyNumberFormat="1" applyFont="1" applyFill="1" applyBorder="1" applyAlignment="1" applyProtection="1">
      <alignment horizontal="center" wrapText="1"/>
    </xf>
    <xf numFmtId="164" fontId="2" fillId="34" borderId="39" xfId="0" applyNumberFormat="1" applyFont="1" applyFill="1" applyBorder="1" applyAlignment="1">
      <alignment horizontal="center"/>
    </xf>
    <xf numFmtId="0" fontId="2" fillId="23" borderId="39" xfId="0" applyFont="1" applyFill="1" applyBorder="1" applyAlignment="1">
      <alignment vertical="top" wrapText="1"/>
    </xf>
    <xf numFmtId="1" fontId="8" fillId="23" borderId="39" xfId="1" applyNumberFormat="1" applyFont="1" applyFill="1" applyBorder="1" applyAlignment="1" applyProtection="1">
      <alignment horizontal="center" vertical="center" wrapText="1"/>
    </xf>
    <xf numFmtId="174" fontId="8" fillId="23" borderId="39" xfId="0" applyNumberFormat="1" applyFont="1" applyFill="1" applyBorder="1" applyAlignment="1">
      <alignment horizontal="right" vertical="center" wrapText="1"/>
    </xf>
    <xf numFmtId="2" fontId="2" fillId="33" borderId="39" xfId="1" applyNumberFormat="1" applyFont="1" applyFill="1" applyBorder="1" applyAlignment="1" applyProtection="1">
      <alignment horizontal="center" wrapText="1"/>
    </xf>
    <xf numFmtId="164" fontId="2" fillId="33" borderId="39" xfId="1" applyNumberFormat="1" applyFont="1" applyFill="1" applyBorder="1" applyAlignment="1" applyProtection="1">
      <alignment horizontal="center" wrapText="1"/>
    </xf>
    <xf numFmtId="167" fontId="8" fillId="33" borderId="11" xfId="1" applyNumberFormat="1" applyFont="1" applyFill="1" applyBorder="1" applyAlignment="1">
      <alignment horizontal="right" vertical="center" wrapText="1"/>
    </xf>
    <xf numFmtId="0" fontId="10" fillId="5" borderId="12" xfId="0" applyNumberFormat="1" applyFont="1" applyFill="1" applyBorder="1" applyAlignment="1">
      <alignment horizontal="justify" vertical="top"/>
    </xf>
    <xf numFmtId="0" fontId="72" fillId="0" borderId="11" xfId="0" applyFont="1" applyBorder="1" applyAlignment="1">
      <alignment horizontal="center" vertical="center" wrapText="1"/>
    </xf>
    <xf numFmtId="0" fontId="73" fillId="29" borderId="12" xfId="0" applyFont="1" applyFill="1" applyBorder="1" applyAlignment="1">
      <alignment horizontal="center" wrapText="1"/>
    </xf>
    <xf numFmtId="0" fontId="74" fillId="31" borderId="11" xfId="0" applyFont="1" applyFill="1" applyBorder="1"/>
    <xf numFmtId="0" fontId="77" fillId="31" borderId="11" xfId="0" applyFont="1" applyFill="1" applyBorder="1"/>
    <xf numFmtId="0" fontId="53" fillId="6" borderId="11" xfId="0" applyFont="1" applyFill="1" applyBorder="1"/>
    <xf numFmtId="0" fontId="53" fillId="32" borderId="11" xfId="0" applyFont="1" applyFill="1" applyBorder="1"/>
    <xf numFmtId="4" fontId="0" fillId="31" borderId="11" xfId="0" applyNumberFormat="1" applyFill="1" applyBorder="1"/>
    <xf numFmtId="4" fontId="74" fillId="31" borderId="11" xfId="0" applyNumberFormat="1" applyFont="1" applyFill="1" applyBorder="1"/>
    <xf numFmtId="4" fontId="0" fillId="6" borderId="11" xfId="0" applyNumberFormat="1" applyFill="1" applyBorder="1"/>
    <xf numFmtId="4" fontId="0" fillId="32" borderId="11" xfId="0" applyNumberFormat="1" applyFill="1" applyBorder="1"/>
    <xf numFmtId="4" fontId="0" fillId="21" borderId="11" xfId="0" applyNumberFormat="1" applyFill="1" applyBorder="1"/>
    <xf numFmtId="0" fontId="78" fillId="24" borderId="11" xfId="0" applyFont="1" applyFill="1" applyBorder="1" applyAlignment="1">
      <alignment horizontal="right" wrapText="1"/>
    </xf>
    <xf numFmtId="4" fontId="51" fillId="24" borderId="11" xfId="0" applyNumberFormat="1" applyFont="1" applyFill="1" applyBorder="1"/>
    <xf numFmtId="4" fontId="74" fillId="24" borderId="11" xfId="0" applyNumberFormat="1" applyFont="1" applyFill="1" applyBorder="1"/>
    <xf numFmtId="4" fontId="51" fillId="31" borderId="11" xfId="0" applyNumberFormat="1" applyFont="1" applyFill="1" applyBorder="1"/>
    <xf numFmtId="4" fontId="51" fillId="6" borderId="11" xfId="0" applyNumberFormat="1" applyFont="1" applyFill="1" applyBorder="1"/>
    <xf numFmtId="4" fontId="74" fillId="6" borderId="11" xfId="0" applyNumberFormat="1" applyFont="1" applyFill="1" applyBorder="1"/>
    <xf numFmtId="4" fontId="51" fillId="32" borderId="11" xfId="0" applyNumberFormat="1" applyFont="1" applyFill="1" applyBorder="1"/>
    <xf numFmtId="4" fontId="74" fillId="32" borderId="11" xfId="0" applyNumberFormat="1" applyFont="1" applyFill="1" applyBorder="1"/>
    <xf numFmtId="0" fontId="74" fillId="6" borderId="11" xfId="0" applyFont="1" applyFill="1" applyBorder="1"/>
    <xf numFmtId="0" fontId="74" fillId="32" borderId="11" xfId="0" applyFont="1" applyFill="1" applyBorder="1"/>
    <xf numFmtId="0" fontId="74" fillId="21" borderId="11" xfId="0" applyFont="1" applyFill="1" applyBorder="1"/>
    <xf numFmtId="4" fontId="74" fillId="21" borderId="11" xfId="0" applyNumberFormat="1" applyFont="1" applyFill="1" applyBorder="1"/>
    <xf numFmtId="0" fontId="0" fillId="0" borderId="11" xfId="0" applyBorder="1" applyAlignment="1">
      <alignment horizontal="center" vertical="center" wrapText="1"/>
    </xf>
    <xf numFmtId="167" fontId="11" fillId="28" borderId="11" xfId="1" applyNumberFormat="1" applyFont="1" applyFill="1" applyBorder="1" applyAlignment="1">
      <alignment horizontal="right" vertical="center" wrapText="1"/>
    </xf>
    <xf numFmtId="167" fontId="43" fillId="33" borderId="11" xfId="1" applyNumberFormat="1" applyFont="1" applyFill="1" applyBorder="1" applyAlignment="1">
      <alignment horizontal="right" vertical="center" wrapText="1"/>
    </xf>
    <xf numFmtId="169" fontId="11" fillId="33" borderId="11" xfId="1" applyNumberFormat="1" applyFont="1" applyFill="1" applyBorder="1" applyAlignment="1">
      <alignment horizontal="right" vertical="center" wrapText="1"/>
    </xf>
    <xf numFmtId="165" fontId="84" fillId="2" borderId="11" xfId="1" applyNumberFormat="1" applyFont="1" applyFill="1" applyBorder="1" applyAlignment="1">
      <alignment horizontal="center" vertical="center" wrapText="1"/>
    </xf>
    <xf numFmtId="166" fontId="85" fillId="0" borderId="11" xfId="38" applyNumberFormat="1" applyFont="1" applyFill="1" applyBorder="1" applyAlignment="1">
      <alignment horizontal="right" vertical="center" wrapText="1"/>
    </xf>
    <xf numFmtId="167" fontId="40" fillId="21" borderId="11" xfId="1" applyNumberFormat="1" applyFont="1" applyFill="1" applyBorder="1" applyAlignment="1">
      <alignment horizontal="right" vertical="center" wrapText="1"/>
    </xf>
    <xf numFmtId="3" fontId="40" fillId="21" borderId="11" xfId="0" applyNumberFormat="1" applyFont="1" applyFill="1" applyBorder="1" applyAlignment="1">
      <alignment wrapText="1"/>
    </xf>
    <xf numFmtId="4" fontId="40" fillId="5" borderId="11" xfId="0" applyNumberFormat="1" applyFont="1" applyFill="1" applyBorder="1" applyAlignment="1">
      <alignment horizontal="center"/>
    </xf>
    <xf numFmtId="4" fontId="2" fillId="30" borderId="11" xfId="0" applyNumberFormat="1" applyFont="1" applyFill="1" applyBorder="1" applyAlignment="1">
      <alignment horizontal="center" wrapText="1"/>
    </xf>
    <xf numFmtId="4" fontId="2" fillId="30" borderId="11" xfId="1" applyNumberFormat="1" applyFont="1" applyFill="1" applyBorder="1" applyAlignment="1">
      <alignment horizontal="center" wrapText="1"/>
    </xf>
    <xf numFmtId="4" fontId="10" fillId="30" borderId="11" xfId="1" applyNumberFormat="1" applyFont="1" applyFill="1" applyBorder="1" applyAlignment="1">
      <alignment horizontal="center" wrapText="1"/>
    </xf>
    <xf numFmtId="167" fontId="11" fillId="30" borderId="11" xfId="1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75" fillId="0" borderId="0" xfId="0" applyFont="1" applyAlignment="1">
      <alignment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167" fontId="43" fillId="2" borderId="11" xfId="1" applyNumberFormat="1" applyFont="1" applyFill="1" applyBorder="1" applyAlignment="1">
      <alignment horizontal="right" vertical="center" wrapText="1"/>
    </xf>
    <xf numFmtId="167" fontId="62" fillId="2" borderId="11" xfId="1" applyNumberFormat="1" applyFont="1" applyFill="1" applyBorder="1" applyAlignment="1">
      <alignment horizontal="right" vertical="center" wrapText="1"/>
    </xf>
    <xf numFmtId="167" fontId="0" fillId="0" borderId="0" xfId="0" applyNumberFormat="1"/>
    <xf numFmtId="0" fontId="2" fillId="5" borderId="12" xfId="0" applyFont="1" applyFill="1" applyBorder="1" applyAlignment="1">
      <alignment horizontal="center" wrapText="1"/>
    </xf>
    <xf numFmtId="0" fontId="2" fillId="5" borderId="49" xfId="0" applyFont="1" applyFill="1" applyBorder="1" applyAlignment="1">
      <alignment horizontal="center" wrapText="1"/>
    </xf>
    <xf numFmtId="0" fontId="2" fillId="5" borderId="48" xfId="0" applyFont="1" applyFill="1" applyBorder="1" applyAlignment="1">
      <alignment horizontal="center" wrapText="1"/>
    </xf>
    <xf numFmtId="164" fontId="2" fillId="5" borderId="12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" fontId="2" fillId="5" borderId="31" xfId="0" applyNumberFormat="1" applyFont="1" applyFill="1" applyBorder="1" applyAlignment="1">
      <alignment horizontal="center"/>
    </xf>
    <xf numFmtId="1" fontId="2" fillId="5" borderId="14" xfId="0" applyNumberFormat="1" applyFont="1" applyFill="1" applyBorder="1" applyAlignment="1">
      <alignment horizontal="center"/>
    </xf>
    <xf numFmtId="1" fontId="2" fillId="5" borderId="37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2" fillId="5" borderId="38" xfId="0" applyNumberFormat="1" applyFont="1" applyFill="1" applyBorder="1" applyAlignment="1">
      <alignment horizontal="center" vertical="top"/>
    </xf>
    <xf numFmtId="49" fontId="2" fillId="5" borderId="19" xfId="0" applyNumberFormat="1" applyFont="1" applyFill="1" applyBorder="1" applyAlignment="1">
      <alignment horizontal="center" vertical="top"/>
    </xf>
    <xf numFmtId="49" fontId="2" fillId="5" borderId="13" xfId="0" applyNumberFormat="1" applyFont="1" applyFill="1" applyBorder="1" applyAlignment="1">
      <alignment horizontal="center" vertical="top"/>
    </xf>
    <xf numFmtId="0" fontId="2" fillId="5" borderId="12" xfId="0" applyFont="1" applyFill="1" applyBorder="1" applyAlignment="1">
      <alignment horizontal="center" vertical="top" textRotation="90" wrapText="1"/>
    </xf>
    <xf numFmtId="0" fontId="2" fillId="5" borderId="7" xfId="0" applyFont="1" applyFill="1" applyBorder="1" applyAlignment="1">
      <alignment horizontal="center" vertical="top" textRotation="90" wrapText="1"/>
    </xf>
    <xf numFmtId="0" fontId="2" fillId="5" borderId="4" xfId="0" applyFont="1" applyFill="1" applyBorder="1" applyAlignment="1">
      <alignment horizontal="center" vertical="top" textRotation="90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top" wrapText="1"/>
    </xf>
    <xf numFmtId="0" fontId="2" fillId="5" borderId="2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49" fontId="2" fillId="2" borderId="16" xfId="0" applyNumberFormat="1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textRotation="90" wrapText="1"/>
    </xf>
    <xf numFmtId="0" fontId="2" fillId="2" borderId="7" xfId="0" applyFont="1" applyFill="1" applyBorder="1" applyAlignment="1">
      <alignment horizontal="center" vertical="top" textRotation="90" wrapText="1"/>
    </xf>
    <xf numFmtId="0" fontId="2" fillId="2" borderId="49" xfId="0" applyFont="1" applyFill="1" applyBorder="1" applyAlignment="1">
      <alignment horizontal="center" vertical="top" textRotation="90" wrapText="1"/>
    </xf>
    <xf numFmtId="0" fontId="2" fillId="2" borderId="6" xfId="0" applyFont="1" applyFill="1" applyBorder="1" applyAlignment="1">
      <alignment horizontal="center" vertical="top" textRotation="90" wrapText="1"/>
    </xf>
    <xf numFmtId="0" fontId="16" fillId="2" borderId="0" xfId="0" applyFont="1" applyFill="1" applyBorder="1" applyAlignment="1">
      <alignment horizontal="center" wrapText="1"/>
    </xf>
    <xf numFmtId="49" fontId="11" fillId="4" borderId="8" xfId="0" applyNumberFormat="1" applyFont="1" applyFill="1" applyBorder="1" applyAlignment="1">
      <alignment horizontal="center" vertical="top" wrapText="1"/>
    </xf>
    <xf numFmtId="49" fontId="11" fillId="4" borderId="9" xfId="0" applyNumberFormat="1" applyFont="1" applyFill="1" applyBorder="1" applyAlignment="1">
      <alignment horizontal="center" vertical="top" wrapText="1"/>
    </xf>
    <xf numFmtId="49" fontId="11" fillId="4" borderId="10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49" fontId="2" fillId="5" borderId="11" xfId="0" applyNumberFormat="1" applyFont="1" applyFill="1" applyBorder="1" applyAlignment="1">
      <alignment horizontal="center" vertical="top" wrapText="1"/>
    </xf>
    <xf numFmtId="49" fontId="2" fillId="5" borderId="11" xfId="0" applyNumberFormat="1" applyFont="1" applyFill="1" applyBorder="1" applyAlignment="1">
      <alignment horizontal="center" vertical="center" wrapText="1"/>
    </xf>
    <xf numFmtId="49" fontId="2" fillId="5" borderId="0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 vertical="top"/>
    </xf>
    <xf numFmtId="49" fontId="2" fillId="24" borderId="0" xfId="0" applyNumberFormat="1" applyFont="1" applyFill="1" applyBorder="1" applyAlignment="1">
      <alignment horizontal="center" vertical="top"/>
    </xf>
    <xf numFmtId="49" fontId="2" fillId="24" borderId="0" xfId="0" applyNumberFormat="1" applyFon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left" vertical="top"/>
    </xf>
    <xf numFmtId="0" fontId="2" fillId="5" borderId="11" xfId="0" applyFont="1" applyFill="1" applyBorder="1" applyAlignment="1">
      <alignment horizontal="center" vertical="center" wrapText="1"/>
    </xf>
    <xf numFmtId="49" fontId="2" fillId="5" borderId="26" xfId="0" applyNumberFormat="1" applyFont="1" applyFill="1" applyBorder="1" applyAlignment="1">
      <alignment horizontal="center" vertical="top"/>
    </xf>
    <xf numFmtId="49" fontId="2" fillId="5" borderId="28" xfId="0" applyNumberFormat="1" applyFont="1" applyFill="1" applyBorder="1" applyAlignment="1">
      <alignment horizontal="center" vertical="top"/>
    </xf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2" fillId="2" borderId="0" xfId="0" applyFont="1" applyFill="1" applyBorder="1" applyAlignment="1">
      <alignment horizontal="center" wrapText="1"/>
    </xf>
    <xf numFmtId="2" fontId="65" fillId="5" borderId="0" xfId="0" applyNumberFormat="1" applyFont="1" applyFill="1" applyBorder="1" applyAlignment="1">
      <alignment horizontal="left" vertical="top"/>
    </xf>
    <xf numFmtId="2" fontId="66" fillId="5" borderId="0" xfId="0" applyNumberFormat="1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center" vertical="top" textRotation="90" wrapText="1"/>
    </xf>
    <xf numFmtId="0" fontId="2" fillId="2" borderId="17" xfId="0" applyFont="1" applyFill="1" applyBorder="1" applyAlignment="1">
      <alignment horizontal="center" vertical="top" textRotation="90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167" fontId="10" fillId="2" borderId="8" xfId="1" applyNumberFormat="1" applyFont="1" applyFill="1" applyBorder="1" applyAlignment="1">
      <alignment horizontal="center" vertical="center" wrapText="1"/>
    </xf>
    <xf numFmtId="167" fontId="10" fillId="2" borderId="10" xfId="1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top" wrapText="1"/>
    </xf>
    <xf numFmtId="49" fontId="2" fillId="2" borderId="11" xfId="0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164" fontId="2" fillId="5" borderId="1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64" fontId="2" fillId="5" borderId="7" xfId="0" applyNumberFormat="1" applyFon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left"/>
    </xf>
    <xf numFmtId="169" fontId="67" fillId="0" borderId="8" xfId="1" applyNumberFormat="1" applyFont="1" applyFill="1" applyBorder="1" applyAlignment="1">
      <alignment horizontal="center" vertical="center" wrapText="1"/>
    </xf>
    <xf numFmtId="169" fontId="67" fillId="0" borderId="10" xfId="1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top" wrapText="1"/>
    </xf>
    <xf numFmtId="49" fontId="11" fillId="0" borderId="16" xfId="0" applyNumberFormat="1" applyFont="1" applyFill="1" applyBorder="1" applyAlignment="1">
      <alignment horizontal="center" vertical="top" wrapText="1"/>
    </xf>
    <xf numFmtId="49" fontId="11" fillId="0" borderId="20" xfId="0" applyNumberFormat="1" applyFont="1" applyFill="1" applyBorder="1" applyAlignment="1">
      <alignment horizontal="center" vertical="top" wrapText="1"/>
    </xf>
    <xf numFmtId="49" fontId="11" fillId="0" borderId="18" xfId="0" applyNumberFormat="1" applyFont="1" applyFill="1" applyBorder="1" applyAlignment="1">
      <alignment horizontal="center" vertical="top" wrapText="1"/>
    </xf>
    <xf numFmtId="0" fontId="39" fillId="0" borderId="8" xfId="0" applyFont="1" applyFill="1" applyBorder="1" applyAlignment="1">
      <alignment horizontal="center" wrapText="1"/>
    </xf>
    <xf numFmtId="0" fontId="39" fillId="0" borderId="9" xfId="0" applyFont="1" applyFill="1" applyBorder="1" applyAlignment="1">
      <alignment horizontal="center" wrapText="1"/>
    </xf>
    <xf numFmtId="0" fontId="39" fillId="0" borderId="1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textRotation="90" wrapText="1"/>
    </xf>
    <xf numFmtId="165" fontId="2" fillId="5" borderId="53" xfId="0" applyNumberFormat="1" applyFont="1" applyFill="1" applyBorder="1" applyAlignment="1">
      <alignment horizontal="center" vertical="center"/>
    </xf>
    <xf numFmtId="165" fontId="2" fillId="5" borderId="54" xfId="0" applyNumberFormat="1" applyFont="1" applyFill="1" applyBorder="1" applyAlignment="1">
      <alignment horizontal="center" vertical="center"/>
    </xf>
    <xf numFmtId="165" fontId="2" fillId="5" borderId="55" xfId="0" applyNumberFormat="1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top"/>
    </xf>
    <xf numFmtId="169" fontId="11" fillId="0" borderId="8" xfId="1" applyNumberFormat="1" applyFont="1" applyFill="1" applyBorder="1" applyAlignment="1">
      <alignment horizontal="center" vertical="center" wrapText="1"/>
    </xf>
    <xf numFmtId="169" fontId="11" fillId="0" borderId="10" xfId="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center" textRotation="90" wrapText="1"/>
    </xf>
    <xf numFmtId="49" fontId="2" fillId="5" borderId="11" xfId="0" applyNumberFormat="1" applyFont="1" applyFill="1" applyBorder="1" applyAlignment="1">
      <alignment horizontal="center" vertical="top"/>
    </xf>
    <xf numFmtId="49" fontId="2" fillId="5" borderId="12" xfId="0" applyNumberFormat="1" applyFont="1" applyFill="1" applyBorder="1" applyAlignment="1">
      <alignment horizontal="center" vertical="top"/>
    </xf>
    <xf numFmtId="164" fontId="2" fillId="5" borderId="12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wrapText="1"/>
    </xf>
    <xf numFmtId="49" fontId="5" fillId="2" borderId="11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164" fontId="2" fillId="5" borderId="31" xfId="0" applyNumberFormat="1" applyFont="1" applyFill="1" applyBorder="1" applyAlignment="1">
      <alignment horizontal="center"/>
    </xf>
    <xf numFmtId="164" fontId="2" fillId="5" borderId="37" xfId="0" applyNumberFormat="1" applyFont="1" applyFill="1" applyBorder="1" applyAlignment="1">
      <alignment horizontal="center"/>
    </xf>
    <xf numFmtId="0" fontId="9" fillId="0" borderId="0" xfId="29" applyFont="1" applyBorder="1" applyAlignment="1">
      <alignment horizontal="center"/>
    </xf>
    <xf numFmtId="0" fontId="34" fillId="0" borderId="0" xfId="29" applyFont="1" applyBorder="1" applyAlignment="1">
      <alignment horizontal="center"/>
    </xf>
    <xf numFmtId="0" fontId="10" fillId="0" borderId="0" xfId="29" applyFont="1" applyBorder="1" applyAlignment="1">
      <alignment horizontal="center"/>
    </xf>
    <xf numFmtId="0" fontId="35" fillId="0" borderId="0" xfId="29" applyFont="1" applyBorder="1" applyAlignment="1">
      <alignment horizontal="left"/>
    </xf>
    <xf numFmtId="3" fontId="10" fillId="22" borderId="39" xfId="29" applyNumberFormat="1" applyFont="1" applyFill="1" applyBorder="1" applyAlignment="1">
      <alignment horizontal="center" vertical="center" wrapText="1"/>
    </xf>
    <xf numFmtId="2" fontId="10" fillId="22" borderId="39" xfId="38" applyNumberFormat="1" applyFont="1" applyFill="1" applyBorder="1" applyAlignment="1" applyProtection="1">
      <alignment horizontal="center" vertical="center" wrapText="1"/>
    </xf>
    <xf numFmtId="164" fontId="2" fillId="22" borderId="39" xfId="29" applyNumberFormat="1" applyFont="1" applyFill="1" applyBorder="1" applyAlignment="1">
      <alignment horizontal="center" vertical="center"/>
    </xf>
    <xf numFmtId="0" fontId="10" fillId="0" borderId="39" xfId="29" applyFont="1" applyBorder="1" applyAlignment="1">
      <alignment horizontal="center" vertical="center" wrapText="1"/>
    </xf>
    <xf numFmtId="0" fontId="10" fillId="0" borderId="39" xfId="29" applyFont="1" applyBorder="1" applyAlignment="1">
      <alignment horizontal="center" vertical="top" wrapText="1"/>
    </xf>
    <xf numFmtId="0" fontId="32" fillId="0" borderId="11" xfId="29" applyFont="1" applyBorder="1" applyAlignment="1">
      <alignment horizontal="center"/>
    </xf>
    <xf numFmtId="0" fontId="10" fillId="0" borderId="25" xfId="29" applyFont="1" applyBorder="1" applyAlignment="1">
      <alignment horizontal="center" vertical="center" textRotation="90" wrapText="1"/>
    </xf>
    <xf numFmtId="0" fontId="10" fillId="0" borderId="0" xfId="29" applyFont="1" applyBorder="1" applyAlignment="1">
      <alignment horizontal="center" vertical="center" textRotation="90" wrapText="1"/>
    </xf>
    <xf numFmtId="49" fontId="36" fillId="2" borderId="51" xfId="0" applyNumberFormat="1" applyFont="1" applyFill="1" applyBorder="1" applyAlignment="1">
      <alignment horizontal="center" vertical="top" wrapText="1"/>
    </xf>
    <xf numFmtId="49" fontId="36" fillId="2" borderId="9" xfId="0" applyNumberFormat="1" applyFont="1" applyFill="1" applyBorder="1" applyAlignment="1">
      <alignment horizontal="center" vertical="top" wrapText="1"/>
    </xf>
    <xf numFmtId="49" fontId="3" fillId="0" borderId="52" xfId="29" applyNumberFormat="1" applyFont="1" applyBorder="1" applyAlignment="1">
      <alignment horizontal="center" wrapText="1"/>
    </xf>
    <xf numFmtId="0" fontId="10" fillId="0" borderId="11" xfId="29" applyFont="1" applyFill="1" applyBorder="1" applyAlignment="1">
      <alignment horizontal="center" vertical="top" wrapText="1"/>
    </xf>
    <xf numFmtId="169" fontId="67" fillId="3" borderId="8" xfId="1" applyNumberFormat="1" applyFont="1" applyFill="1" applyBorder="1" applyAlignment="1">
      <alignment horizontal="center" vertical="center" wrapText="1"/>
    </xf>
    <xf numFmtId="169" fontId="67" fillId="3" borderId="10" xfId="1" applyNumberFormat="1" applyFont="1" applyFill="1" applyBorder="1" applyAlignment="1">
      <alignment horizontal="center" vertical="center" wrapText="1"/>
    </xf>
    <xf numFmtId="0" fontId="39" fillId="3" borderId="8" xfId="0" applyFont="1" applyFill="1" applyBorder="1" applyAlignment="1">
      <alignment horizontal="center" wrapText="1"/>
    </xf>
    <xf numFmtId="0" fontId="39" fillId="3" borderId="9" xfId="0" applyFont="1" applyFill="1" applyBorder="1" applyAlignment="1">
      <alignment horizontal="center" wrapText="1"/>
    </xf>
    <xf numFmtId="0" fontId="39" fillId="3" borderId="10" xfId="0" applyFont="1" applyFill="1" applyBorder="1" applyAlignment="1">
      <alignment horizontal="center" wrapText="1"/>
    </xf>
    <xf numFmtId="0" fontId="2" fillId="5" borderId="47" xfId="29" applyFont="1" applyFill="1" applyBorder="1" applyAlignment="1">
      <alignment horizontal="center" wrapText="1"/>
    </xf>
    <xf numFmtId="49" fontId="3" fillId="0" borderId="0" xfId="29" applyNumberFormat="1" applyFont="1" applyBorder="1" applyAlignment="1">
      <alignment horizontal="left" wrapText="1"/>
    </xf>
    <xf numFmtId="0" fontId="10" fillId="0" borderId="40" xfId="29" applyFont="1" applyBorder="1" applyAlignment="1">
      <alignment horizontal="center" vertical="center" textRotation="90" wrapText="1"/>
    </xf>
    <xf numFmtId="0" fontId="10" fillId="0" borderId="41" xfId="29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 wrapText="1"/>
    </xf>
    <xf numFmtId="0" fontId="54" fillId="0" borderId="0" xfId="0" applyFont="1" applyAlignment="1">
      <alignment horizontal="left"/>
    </xf>
    <xf numFmtId="0" fontId="2" fillId="0" borderId="3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center" textRotation="90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42" xfId="0" applyFont="1" applyBorder="1" applyAlignment="1">
      <alignment horizontal="center" vertical="center" textRotation="90" wrapText="1"/>
    </xf>
    <xf numFmtId="3" fontId="2" fillId="22" borderId="39" xfId="0" applyNumberFormat="1" applyFont="1" applyFill="1" applyBorder="1" applyAlignment="1">
      <alignment horizontal="center" vertical="center" wrapText="1"/>
    </xf>
    <xf numFmtId="2" fontId="2" fillId="22" borderId="39" xfId="1" applyNumberFormat="1" applyFont="1" applyFill="1" applyBorder="1" applyAlignment="1" applyProtection="1">
      <alignment horizontal="center" vertical="center" wrapText="1"/>
    </xf>
    <xf numFmtId="164" fontId="2" fillId="22" borderId="39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5" borderId="47" xfId="0" applyFont="1" applyFill="1" applyBorder="1" applyAlignment="1">
      <alignment horizontal="center" wrapText="1"/>
    </xf>
    <xf numFmtId="3" fontId="55" fillId="0" borderId="0" xfId="0" applyNumberFormat="1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0" fontId="38" fillId="0" borderId="11" xfId="0" applyFont="1" applyFill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8" fillId="0" borderId="11" xfId="0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/>
    </xf>
    <xf numFmtId="2" fontId="10" fillId="0" borderId="11" xfId="1" applyNumberFormat="1" applyFont="1" applyFill="1" applyBorder="1" applyAlignment="1" applyProtection="1">
      <alignment horizontal="center" vertical="center" wrapText="1"/>
    </xf>
    <xf numFmtId="0" fontId="38" fillId="0" borderId="12" xfId="0" applyFont="1" applyFill="1" applyBorder="1" applyAlignment="1">
      <alignment horizontal="center" wrapText="1"/>
    </xf>
    <xf numFmtId="0" fontId="38" fillId="0" borderId="49" xfId="0" applyFont="1" applyFill="1" applyBorder="1" applyAlignment="1">
      <alignment horizontal="center" wrapText="1"/>
    </xf>
    <xf numFmtId="0" fontId="38" fillId="0" borderId="48" xfId="0" applyFont="1" applyFill="1" applyBorder="1" applyAlignment="1">
      <alignment horizontal="center" wrapText="1"/>
    </xf>
    <xf numFmtId="0" fontId="41" fillId="0" borderId="12" xfId="0" applyFont="1" applyFill="1" applyBorder="1" applyAlignment="1">
      <alignment horizontal="right"/>
    </xf>
    <xf numFmtId="0" fontId="41" fillId="0" borderId="49" xfId="0" applyFont="1" applyFill="1" applyBorder="1" applyAlignment="1">
      <alignment horizontal="right"/>
    </xf>
    <xf numFmtId="0" fontId="41" fillId="0" borderId="48" xfId="0" applyFont="1" applyFill="1" applyBorder="1" applyAlignment="1">
      <alignment horizontal="right"/>
    </xf>
    <xf numFmtId="0" fontId="40" fillId="0" borderId="11" xfId="0" applyFont="1" applyFill="1" applyBorder="1" applyAlignment="1">
      <alignment horizontal="center" wrapText="1"/>
    </xf>
    <xf numFmtId="0" fontId="40" fillId="0" borderId="12" xfId="2" applyFont="1" applyFill="1" applyBorder="1" applyAlignment="1">
      <alignment horizontal="center" wrapText="1"/>
    </xf>
    <xf numFmtId="0" fontId="40" fillId="0" borderId="49" xfId="2" applyFont="1" applyFill="1" applyBorder="1" applyAlignment="1">
      <alignment horizontal="center" wrapText="1"/>
    </xf>
    <xf numFmtId="0" fontId="40" fillId="0" borderId="48" xfId="2" applyFont="1" applyFill="1" applyBorder="1" applyAlignment="1">
      <alignment horizontal="center" wrapText="1"/>
    </xf>
    <xf numFmtId="164" fontId="10" fillId="0" borderId="11" xfId="1" applyNumberFormat="1" applyFont="1" applyFill="1" applyBorder="1" applyAlignment="1" applyProtection="1">
      <alignment horizontal="center" wrapText="1"/>
    </xf>
    <xf numFmtId="0" fontId="38" fillId="0" borderId="11" xfId="0" applyFont="1" applyFill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 wrapText="1"/>
    </xf>
    <xf numFmtId="2" fontId="2" fillId="0" borderId="7" xfId="0" applyNumberFormat="1" applyFont="1" applyFill="1" applyBorder="1" applyAlignment="1">
      <alignment horizontal="center" wrapText="1"/>
    </xf>
    <xf numFmtId="2" fontId="2" fillId="0" borderId="48" xfId="0" applyNumberFormat="1" applyFont="1" applyFill="1" applyBorder="1" applyAlignment="1">
      <alignment horizontal="center" wrapText="1"/>
    </xf>
    <xf numFmtId="49" fontId="40" fillId="0" borderId="12" xfId="2" applyNumberFormat="1" applyFont="1" applyFill="1" applyBorder="1" applyAlignment="1">
      <alignment horizontal="center" vertical="top" wrapText="1"/>
    </xf>
    <xf numFmtId="49" fontId="40" fillId="0" borderId="49" xfId="2" applyNumberFormat="1" applyFont="1" applyFill="1" applyBorder="1" applyAlignment="1">
      <alignment horizontal="center" vertical="top" wrapText="1"/>
    </xf>
    <xf numFmtId="49" fontId="40" fillId="0" borderId="48" xfId="2" applyNumberFormat="1" applyFont="1" applyFill="1" applyBorder="1" applyAlignment="1">
      <alignment horizontal="center" vertical="top" wrapText="1"/>
    </xf>
    <xf numFmtId="49" fontId="40" fillId="0" borderId="11" xfId="2" applyNumberFormat="1" applyFont="1" applyFill="1" applyBorder="1" applyAlignment="1">
      <alignment horizontal="center" vertical="top" wrapText="1"/>
    </xf>
    <xf numFmtId="0" fontId="40" fillId="0" borderId="11" xfId="2" applyFont="1" applyFill="1" applyBorder="1" applyAlignment="1">
      <alignment horizontal="center" wrapText="1"/>
    </xf>
    <xf numFmtId="0" fontId="40" fillId="0" borderId="11" xfId="0" applyFont="1" applyFill="1" applyBorder="1" applyAlignment="1">
      <alignment horizontal="right"/>
    </xf>
    <xf numFmtId="0" fontId="41" fillId="0" borderId="11" xfId="0" applyFont="1" applyFill="1" applyBorder="1" applyAlignment="1">
      <alignment horizontal="right"/>
    </xf>
    <xf numFmtId="49" fontId="2" fillId="0" borderId="11" xfId="0" applyNumberFormat="1" applyFont="1" applyFill="1" applyBorder="1" applyAlignment="1">
      <alignment horizontal="center" vertical="top" wrapText="1"/>
    </xf>
    <xf numFmtId="0" fontId="10" fillId="29" borderId="11" xfId="0" applyFont="1" applyFill="1" applyBorder="1" applyAlignment="1">
      <alignment horizontal="center" wrapText="1"/>
    </xf>
    <xf numFmtId="0" fontId="14" fillId="29" borderId="11" xfId="0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right"/>
    </xf>
    <xf numFmtId="0" fontId="38" fillId="0" borderId="11" xfId="0" applyFont="1" applyFill="1" applyBorder="1" applyAlignment="1">
      <alignment horizontal="right"/>
    </xf>
    <xf numFmtId="2" fontId="2" fillId="29" borderId="11" xfId="0" applyNumberFormat="1" applyFont="1" applyFill="1" applyBorder="1" applyAlignment="1">
      <alignment horizontal="center" wrapText="1"/>
    </xf>
    <xf numFmtId="49" fontId="2" fillId="0" borderId="11" xfId="2" applyNumberFormat="1" applyFont="1" applyFill="1" applyBorder="1" applyAlignment="1">
      <alignment horizontal="center" vertical="top" wrapText="1"/>
    </xf>
    <xf numFmtId="0" fontId="10" fillId="25" borderId="11" xfId="0" applyFont="1" applyFill="1" applyBorder="1" applyAlignment="1">
      <alignment horizontal="center" wrapText="1"/>
    </xf>
    <xf numFmtId="49" fontId="42" fillId="0" borderId="12" xfId="2" applyNumberFormat="1" applyFont="1" applyFill="1" applyBorder="1" applyAlignment="1">
      <alignment horizontal="center" vertical="top" wrapText="1"/>
    </xf>
    <xf numFmtId="49" fontId="42" fillId="0" borderId="7" xfId="2" applyNumberFormat="1" applyFont="1" applyFill="1" applyBorder="1" applyAlignment="1">
      <alignment horizontal="center" vertical="top" wrapText="1"/>
    </xf>
    <xf numFmtId="49" fontId="42" fillId="0" borderId="48" xfId="2" applyNumberFormat="1" applyFont="1" applyFill="1" applyBorder="1" applyAlignment="1">
      <alignment horizontal="center" vertical="top" wrapText="1"/>
    </xf>
    <xf numFmtId="0" fontId="42" fillId="0" borderId="12" xfId="0" applyFont="1" applyFill="1" applyBorder="1" applyAlignment="1">
      <alignment horizontal="center" wrapText="1"/>
    </xf>
    <xf numFmtId="0" fontId="42" fillId="0" borderId="7" xfId="0" applyFont="1" applyFill="1" applyBorder="1" applyAlignment="1">
      <alignment horizontal="center" wrapText="1"/>
    </xf>
    <xf numFmtId="0" fontId="42" fillId="0" borderId="48" xfId="0" applyFont="1" applyFill="1" applyBorder="1" applyAlignment="1">
      <alignment horizontal="center" wrapText="1"/>
    </xf>
    <xf numFmtId="0" fontId="42" fillId="0" borderId="12" xfId="0" applyFont="1" applyFill="1" applyBorder="1" applyAlignment="1">
      <alignment horizontal="right"/>
    </xf>
    <xf numFmtId="0" fontId="42" fillId="0" borderId="7" xfId="0" applyFont="1" applyFill="1" applyBorder="1" applyAlignment="1">
      <alignment horizontal="right"/>
    </xf>
    <xf numFmtId="0" fontId="42" fillId="0" borderId="48" xfId="0" applyFont="1" applyFill="1" applyBorder="1" applyAlignment="1">
      <alignment horizontal="right"/>
    </xf>
    <xf numFmtId="49" fontId="10" fillId="0" borderId="11" xfId="0" applyNumberFormat="1" applyFont="1" applyFill="1" applyBorder="1" applyAlignment="1">
      <alignment horizontal="center" vertical="top" wrapText="1"/>
    </xf>
    <xf numFmtId="2" fontId="10" fillId="0" borderId="12" xfId="1" applyNumberFormat="1" applyFont="1" applyFill="1" applyBorder="1" applyAlignment="1" applyProtection="1">
      <alignment horizontal="center" vertical="center" wrapText="1"/>
    </xf>
    <xf numFmtId="2" fontId="10" fillId="0" borderId="7" xfId="1" applyNumberFormat="1" applyFont="1" applyFill="1" applyBorder="1" applyAlignment="1" applyProtection="1">
      <alignment horizontal="center" vertical="center" wrapText="1"/>
    </xf>
    <xf numFmtId="0" fontId="70" fillId="0" borderId="12" xfId="0" applyFont="1" applyFill="1" applyBorder="1" applyAlignment="1">
      <alignment horizontal="center" wrapText="1"/>
    </xf>
    <xf numFmtId="0" fontId="70" fillId="0" borderId="49" xfId="0" applyFont="1" applyFill="1" applyBorder="1" applyAlignment="1">
      <alignment horizontal="center" wrapText="1"/>
    </xf>
    <xf numFmtId="0" fontId="70" fillId="0" borderId="48" xfId="0" applyFont="1" applyFill="1" applyBorder="1" applyAlignment="1">
      <alignment horizontal="center" wrapText="1"/>
    </xf>
    <xf numFmtId="0" fontId="70" fillId="0" borderId="12" xfId="0" applyFont="1" applyFill="1" applyBorder="1" applyAlignment="1">
      <alignment horizontal="right"/>
    </xf>
    <xf numFmtId="0" fontId="70" fillId="0" borderId="49" xfId="0" applyFont="1" applyFill="1" applyBorder="1" applyAlignment="1">
      <alignment horizontal="right"/>
    </xf>
    <xf numFmtId="0" fontId="70" fillId="0" borderId="48" xfId="0" applyFont="1" applyFill="1" applyBorder="1" applyAlignment="1">
      <alignment horizontal="right"/>
    </xf>
    <xf numFmtId="2" fontId="2" fillId="0" borderId="49" xfId="0" applyNumberFormat="1" applyFont="1" applyFill="1" applyBorder="1" applyAlignment="1">
      <alignment horizontal="center" wrapText="1"/>
    </xf>
    <xf numFmtId="164" fontId="10" fillId="0" borderId="12" xfId="1" applyNumberFormat="1" applyFont="1" applyFill="1" applyBorder="1" applyAlignment="1" applyProtection="1">
      <alignment horizontal="center" wrapText="1"/>
    </xf>
    <xf numFmtId="164" fontId="10" fillId="0" borderId="49" xfId="1" applyNumberFormat="1" applyFont="1" applyFill="1" applyBorder="1" applyAlignment="1" applyProtection="1">
      <alignment horizontal="center" wrapText="1"/>
    </xf>
    <xf numFmtId="164" fontId="10" fillId="0" borderId="48" xfId="1" applyNumberFormat="1" applyFont="1" applyFill="1" applyBorder="1" applyAlignment="1" applyProtection="1">
      <alignment horizontal="center" wrapText="1"/>
    </xf>
    <xf numFmtId="49" fontId="70" fillId="0" borderId="12" xfId="0" applyNumberFormat="1" applyFont="1" applyFill="1" applyBorder="1" applyAlignment="1">
      <alignment horizontal="center" vertical="top" wrapText="1"/>
    </xf>
    <xf numFmtId="49" fontId="70" fillId="0" borderId="49" xfId="0" applyNumberFormat="1" applyFont="1" applyFill="1" applyBorder="1" applyAlignment="1">
      <alignment horizontal="center" vertical="top" wrapText="1"/>
    </xf>
    <xf numFmtId="49" fontId="70" fillId="0" borderId="48" xfId="0" applyNumberFormat="1" applyFont="1" applyFill="1" applyBorder="1" applyAlignment="1">
      <alignment horizontal="center" vertical="top" wrapText="1"/>
    </xf>
    <xf numFmtId="164" fontId="10" fillId="0" borderId="7" xfId="1" applyNumberFormat="1" applyFont="1" applyFill="1" applyBorder="1" applyAlignment="1" applyProtection="1">
      <alignment horizontal="center" wrapText="1"/>
    </xf>
    <xf numFmtId="0" fontId="10" fillId="3" borderId="11" xfId="0" applyFont="1" applyFill="1" applyBorder="1" applyAlignment="1">
      <alignment horizontal="center" wrapText="1"/>
    </xf>
    <xf numFmtId="2" fontId="2" fillId="26" borderId="11" xfId="0" applyNumberFormat="1" applyFont="1" applyFill="1" applyBorder="1" applyAlignment="1">
      <alignment horizontal="center" wrapText="1"/>
    </xf>
    <xf numFmtId="49" fontId="70" fillId="0" borderId="11" xfId="2" applyNumberFormat="1" applyFont="1" applyFill="1" applyBorder="1" applyAlignment="1">
      <alignment horizontal="center" vertical="top" wrapText="1"/>
    </xf>
    <xf numFmtId="0" fontId="70" fillId="0" borderId="11" xfId="0" applyFont="1" applyFill="1" applyBorder="1" applyAlignment="1">
      <alignment horizontal="center" wrapText="1"/>
    </xf>
    <xf numFmtId="0" fontId="70" fillId="0" borderId="11" xfId="0" applyFont="1" applyFill="1" applyBorder="1" applyAlignment="1">
      <alignment horizontal="right"/>
    </xf>
    <xf numFmtId="0" fontId="71" fillId="0" borderId="11" xfId="0" applyFont="1" applyFill="1" applyBorder="1" applyAlignment="1">
      <alignment horizontal="right"/>
    </xf>
    <xf numFmtId="49" fontId="70" fillId="0" borderId="12" xfId="2" applyNumberFormat="1" applyFont="1" applyFill="1" applyBorder="1" applyAlignment="1">
      <alignment horizontal="center" vertical="top" wrapText="1"/>
    </xf>
    <xf numFmtId="49" fontId="70" fillId="0" borderId="49" xfId="2" applyNumberFormat="1" applyFont="1" applyFill="1" applyBorder="1" applyAlignment="1">
      <alignment horizontal="center" vertical="top" wrapText="1"/>
    </xf>
    <xf numFmtId="49" fontId="70" fillId="0" borderId="48" xfId="2" applyNumberFormat="1" applyFont="1" applyFill="1" applyBorder="1" applyAlignment="1">
      <alignment horizontal="center" vertical="top" wrapText="1"/>
    </xf>
    <xf numFmtId="49" fontId="70" fillId="0" borderId="11" xfId="0" quotePrefix="1" applyNumberFormat="1" applyFont="1" applyFill="1" applyBorder="1" applyAlignment="1">
      <alignment horizontal="center" vertical="top" wrapText="1"/>
    </xf>
    <xf numFmtId="49" fontId="70" fillId="0" borderId="11" xfId="0" applyNumberFormat="1" applyFont="1" applyFill="1" applyBorder="1" applyAlignment="1">
      <alignment horizontal="center" vertical="top" wrapText="1"/>
    </xf>
    <xf numFmtId="2" fontId="10" fillId="0" borderId="6" xfId="1" applyNumberFormat="1" applyFont="1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>
      <alignment horizontal="center" vertical="top" wrapText="1"/>
    </xf>
    <xf numFmtId="0" fontId="30" fillId="0" borderId="11" xfId="0" applyFont="1" applyFill="1" applyBorder="1" applyAlignment="1">
      <alignment horizontal="center" wrapText="1"/>
    </xf>
    <xf numFmtId="0" fontId="30" fillId="0" borderId="11" xfId="0" applyFont="1" applyFill="1" applyBorder="1" applyAlignment="1">
      <alignment horizontal="right"/>
    </xf>
    <xf numFmtId="0" fontId="69" fillId="0" borderId="11" xfId="0" applyFont="1" applyFill="1" applyBorder="1" applyAlignment="1">
      <alignment horizontal="right"/>
    </xf>
    <xf numFmtId="49" fontId="37" fillId="0" borderId="11" xfId="0" applyNumberFormat="1" applyFont="1" applyFill="1" applyBorder="1" applyAlignment="1">
      <alignment horizontal="center" vertical="top" wrapText="1"/>
    </xf>
    <xf numFmtId="0" fontId="37" fillId="0" borderId="11" xfId="0" applyFont="1" applyFill="1" applyBorder="1" applyAlignment="1">
      <alignment horizontal="center" wrapText="1"/>
    </xf>
    <xf numFmtId="49" fontId="40" fillId="0" borderId="11" xfId="2" quotePrefix="1" applyNumberFormat="1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49" fontId="30" fillId="0" borderId="11" xfId="0" quotePrefix="1" applyNumberFormat="1" applyFont="1" applyFill="1" applyBorder="1" applyAlignment="1">
      <alignment horizontal="center" vertical="top" wrapText="1"/>
    </xf>
    <xf numFmtId="0" fontId="69" fillId="0" borderId="12" xfId="0" applyFont="1" applyFill="1" applyBorder="1" applyAlignment="1">
      <alignment horizontal="right"/>
    </xf>
    <xf numFmtId="0" fontId="69" fillId="0" borderId="49" xfId="0" applyFont="1" applyFill="1" applyBorder="1" applyAlignment="1">
      <alignment horizontal="right"/>
    </xf>
    <xf numFmtId="0" fontId="69" fillId="0" borderId="48" xfId="0" applyFont="1" applyFill="1" applyBorder="1" applyAlignment="1">
      <alignment horizontal="right"/>
    </xf>
    <xf numFmtId="0" fontId="30" fillId="0" borderId="12" xfId="0" applyFont="1" applyFill="1" applyBorder="1" applyAlignment="1">
      <alignment horizontal="center" wrapText="1"/>
    </xf>
    <xf numFmtId="0" fontId="30" fillId="0" borderId="49" xfId="0" applyFont="1" applyFill="1" applyBorder="1" applyAlignment="1">
      <alignment horizontal="center" wrapText="1"/>
    </xf>
    <xf numFmtId="0" fontId="30" fillId="0" borderId="48" xfId="0" applyFont="1" applyFill="1" applyBorder="1" applyAlignment="1">
      <alignment horizontal="center" wrapText="1"/>
    </xf>
    <xf numFmtId="49" fontId="30" fillId="0" borderId="12" xfId="0" applyNumberFormat="1" applyFont="1" applyFill="1" applyBorder="1" applyAlignment="1">
      <alignment horizontal="center" vertical="top" wrapText="1"/>
    </xf>
    <xf numFmtId="49" fontId="30" fillId="0" borderId="49" xfId="0" applyNumberFormat="1" applyFont="1" applyFill="1" applyBorder="1" applyAlignment="1">
      <alignment horizontal="center" vertical="top" wrapText="1"/>
    </xf>
    <xf numFmtId="49" fontId="30" fillId="0" borderId="48" xfId="0" applyNumberFormat="1" applyFont="1" applyFill="1" applyBorder="1" applyAlignment="1">
      <alignment horizontal="center" vertical="top" wrapText="1"/>
    </xf>
    <xf numFmtId="0" fontId="30" fillId="0" borderId="11" xfId="2" applyFont="1" applyFill="1" applyBorder="1" applyAlignment="1">
      <alignment horizontal="center" wrapText="1"/>
    </xf>
    <xf numFmtId="0" fontId="71" fillId="0" borderId="12" xfId="0" applyFont="1" applyFill="1" applyBorder="1" applyAlignment="1">
      <alignment horizontal="right"/>
    </xf>
    <xf numFmtId="0" fontId="71" fillId="0" borderId="49" xfId="0" applyFont="1" applyFill="1" applyBorder="1" applyAlignment="1">
      <alignment horizontal="right"/>
    </xf>
    <xf numFmtId="0" fontId="71" fillId="0" borderId="48" xfId="0" applyFont="1" applyFill="1" applyBorder="1" applyAlignment="1">
      <alignment horizontal="right"/>
    </xf>
    <xf numFmtId="49" fontId="30" fillId="0" borderId="7" xfId="0" applyNumberFormat="1" applyFont="1" applyFill="1" applyBorder="1" applyAlignment="1">
      <alignment horizontal="center" vertical="top" wrapText="1"/>
    </xf>
    <xf numFmtId="49" fontId="30" fillId="0" borderId="6" xfId="0" applyNumberFormat="1" applyFont="1" applyFill="1" applyBorder="1" applyAlignment="1">
      <alignment horizontal="center" vertical="top" wrapText="1"/>
    </xf>
    <xf numFmtId="0" fontId="30" fillId="0" borderId="7" xfId="0" applyFont="1" applyFill="1" applyBorder="1" applyAlignment="1">
      <alignment horizontal="center" wrapText="1"/>
    </xf>
    <xf numFmtId="0" fontId="30" fillId="0" borderId="6" xfId="0" applyFont="1" applyFill="1" applyBorder="1" applyAlignment="1">
      <alignment horizontal="center" wrapText="1"/>
    </xf>
    <xf numFmtId="164" fontId="2" fillId="0" borderId="12" xfId="1" applyNumberFormat="1" applyFont="1" applyFill="1" applyBorder="1" applyAlignment="1" applyProtection="1">
      <alignment horizontal="center" wrapText="1"/>
    </xf>
    <xf numFmtId="164" fontId="2" fillId="0" borderId="49" xfId="1" applyNumberFormat="1" applyFont="1" applyFill="1" applyBorder="1" applyAlignment="1" applyProtection="1">
      <alignment horizontal="center" wrapText="1"/>
    </xf>
    <xf numFmtId="164" fontId="2" fillId="0" borderId="48" xfId="1" applyNumberFormat="1" applyFont="1" applyFill="1" applyBorder="1" applyAlignment="1" applyProtection="1">
      <alignment horizontal="center" wrapText="1"/>
    </xf>
    <xf numFmtId="2" fontId="10" fillId="0" borderId="49" xfId="1" applyNumberFormat="1" applyFont="1" applyFill="1" applyBorder="1" applyAlignment="1" applyProtection="1">
      <alignment horizontal="center" vertical="center" wrapText="1"/>
    </xf>
    <xf numFmtId="2" fontId="10" fillId="0" borderId="48" xfId="1" applyNumberFormat="1" applyFont="1" applyFill="1" applyBorder="1" applyAlignment="1" applyProtection="1">
      <alignment horizontal="center" vertical="center" wrapText="1"/>
    </xf>
    <xf numFmtId="2" fontId="2" fillId="0" borderId="11" xfId="1" applyNumberFormat="1" applyFont="1" applyFill="1" applyBorder="1" applyAlignment="1" applyProtection="1">
      <alignment horizontal="center" vertical="center" wrapText="1"/>
    </xf>
    <xf numFmtId="0" fontId="68" fillId="0" borderId="47" xfId="0" applyFont="1" applyFill="1" applyBorder="1" applyAlignment="1">
      <alignment horizontal="center"/>
    </xf>
    <xf numFmtId="49" fontId="37" fillId="0" borderId="12" xfId="0" applyNumberFormat="1" applyFont="1" applyFill="1" applyBorder="1" applyAlignment="1">
      <alignment horizontal="center" vertical="top" wrapText="1"/>
    </xf>
    <xf numFmtId="49" fontId="37" fillId="0" borderId="7" xfId="0" applyNumberFormat="1" applyFont="1" applyFill="1" applyBorder="1" applyAlignment="1">
      <alignment horizontal="center" vertical="top" wrapText="1"/>
    </xf>
    <xf numFmtId="49" fontId="37" fillId="0" borderId="48" xfId="0" applyNumberFormat="1" applyFont="1" applyFill="1" applyBorder="1" applyAlignment="1">
      <alignment horizontal="center" vertical="top" wrapText="1"/>
    </xf>
    <xf numFmtId="0" fontId="37" fillId="0" borderId="12" xfId="0" applyFont="1" applyFill="1" applyBorder="1" applyAlignment="1">
      <alignment horizontal="center" wrapText="1"/>
    </xf>
    <xf numFmtId="0" fontId="37" fillId="0" borderId="7" xfId="0" applyFont="1" applyFill="1" applyBorder="1" applyAlignment="1">
      <alignment horizontal="center" wrapText="1"/>
    </xf>
    <xf numFmtId="0" fontId="37" fillId="0" borderId="48" xfId="0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right"/>
    </xf>
    <xf numFmtId="0" fontId="14" fillId="0" borderId="7" xfId="0" applyFont="1" applyFill="1" applyBorder="1" applyAlignment="1">
      <alignment horizontal="right"/>
    </xf>
    <xf numFmtId="0" fontId="14" fillId="0" borderId="48" xfId="0" applyFont="1" applyFill="1" applyBorder="1" applyAlignment="1">
      <alignment horizontal="right"/>
    </xf>
    <xf numFmtId="49" fontId="37" fillId="0" borderId="11" xfId="2" applyNumberFormat="1" applyFont="1" applyFill="1" applyBorder="1" applyAlignment="1">
      <alignment horizontal="center" vertical="top" wrapText="1"/>
    </xf>
    <xf numFmtId="0" fontId="37" fillId="0" borderId="11" xfId="2" applyFont="1" applyFill="1" applyBorder="1" applyAlignment="1">
      <alignment horizontal="center" wrapText="1"/>
    </xf>
    <xf numFmtId="0" fontId="59" fillId="0" borderId="12" xfId="0" applyFont="1" applyFill="1" applyBorder="1" applyAlignment="1">
      <alignment horizontal="center" wrapText="1"/>
    </xf>
    <xf numFmtId="0" fontId="59" fillId="0" borderId="49" xfId="0" applyFont="1" applyFill="1" applyBorder="1" applyAlignment="1">
      <alignment horizontal="center" wrapText="1"/>
    </xf>
    <xf numFmtId="0" fontId="59" fillId="0" borderId="48" xfId="0" applyFont="1" applyFill="1" applyBorder="1" applyAlignment="1">
      <alignment horizontal="center" wrapText="1"/>
    </xf>
    <xf numFmtId="49" fontId="40" fillId="0" borderId="11" xfId="0" applyNumberFormat="1" applyFont="1" applyFill="1" applyBorder="1" applyAlignment="1">
      <alignment horizontal="center" vertical="top" wrapText="1"/>
    </xf>
    <xf numFmtId="0" fontId="30" fillId="0" borderId="12" xfId="2" applyFont="1" applyFill="1" applyBorder="1" applyAlignment="1">
      <alignment horizontal="center" wrapText="1"/>
    </xf>
    <xf numFmtId="0" fontId="30" fillId="0" borderId="49" xfId="2" applyFont="1" applyFill="1" applyBorder="1" applyAlignment="1">
      <alignment horizontal="center" wrapText="1"/>
    </xf>
    <xf numFmtId="0" fontId="30" fillId="0" borderId="48" xfId="2" applyFont="1" applyFill="1" applyBorder="1" applyAlignment="1">
      <alignment horizontal="center" wrapText="1"/>
    </xf>
    <xf numFmtId="1" fontId="18" fillId="0" borderId="11" xfId="0" applyNumberFormat="1" applyFont="1" applyBorder="1" applyAlignment="1">
      <alignment horizontal="center" vertical="center" wrapText="1"/>
    </xf>
    <xf numFmtId="1" fontId="18" fillId="0" borderId="11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Border="1" applyAlignment="1">
      <alignment horizontal="center" vertical="center" wrapText="1"/>
    </xf>
    <xf numFmtId="1" fontId="18" fillId="0" borderId="49" xfId="0" applyNumberFormat="1" applyFont="1" applyBorder="1" applyAlignment="1">
      <alignment horizontal="center" vertical="center" wrapText="1"/>
    </xf>
    <xf numFmtId="1" fontId="18" fillId="0" borderId="48" xfId="0" applyNumberFormat="1" applyFont="1" applyBorder="1" applyAlignment="1">
      <alignment horizontal="center" vertical="center" wrapText="1"/>
    </xf>
    <xf numFmtId="3" fontId="18" fillId="0" borderId="8" xfId="0" applyNumberFormat="1" applyFont="1" applyBorder="1" applyAlignment="1">
      <alignment horizontal="left" vertical="center" wrapText="1"/>
    </xf>
    <xf numFmtId="3" fontId="18" fillId="0" borderId="9" xfId="0" applyNumberFormat="1" applyFont="1" applyBorder="1" applyAlignment="1">
      <alignment horizontal="left" vertical="center" wrapText="1"/>
    </xf>
    <xf numFmtId="3" fontId="18" fillId="0" borderId="10" xfId="0" applyNumberFormat="1" applyFont="1" applyBorder="1" applyAlignment="1">
      <alignment horizontal="left" vertical="center" wrapText="1"/>
    </xf>
    <xf numFmtId="1" fontId="20" fillId="0" borderId="11" xfId="0" applyNumberFormat="1" applyFont="1" applyBorder="1" applyAlignment="1">
      <alignment horizontal="center" wrapText="1"/>
    </xf>
    <xf numFmtId="4" fontId="20" fillId="0" borderId="11" xfId="0" applyNumberFormat="1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vertical="center" wrapText="1"/>
    </xf>
    <xf numFmtId="3" fontId="18" fillId="0" borderId="48" xfId="0" applyNumberFormat="1" applyFont="1" applyBorder="1" applyAlignment="1">
      <alignment horizontal="center" vertical="center" wrapText="1"/>
    </xf>
    <xf numFmtId="1" fontId="20" fillId="0" borderId="12" xfId="0" applyNumberFormat="1" applyFont="1" applyBorder="1" applyAlignment="1">
      <alignment horizontal="center" wrapText="1"/>
    </xf>
    <xf numFmtId="1" fontId="20" fillId="0" borderId="7" xfId="0" applyNumberFormat="1" applyFont="1" applyBorder="1" applyAlignment="1">
      <alignment horizontal="center" wrapText="1"/>
    </xf>
    <xf numFmtId="1" fontId="20" fillId="0" borderId="48" xfId="0" applyNumberFormat="1" applyFont="1" applyBorder="1" applyAlignment="1">
      <alignment horizontal="center" wrapText="1"/>
    </xf>
    <xf numFmtId="4" fontId="20" fillId="0" borderId="12" xfId="0" applyNumberFormat="1" applyFont="1" applyBorder="1" applyAlignment="1">
      <alignment horizontal="center" wrapText="1"/>
    </xf>
    <xf numFmtId="4" fontId="20" fillId="0" borderId="7" xfId="0" applyNumberFormat="1" applyFont="1" applyBorder="1" applyAlignment="1">
      <alignment horizontal="center" wrapText="1"/>
    </xf>
    <xf numFmtId="4" fontId="20" fillId="0" borderId="48" xfId="0" applyNumberFormat="1" applyFont="1" applyBorder="1" applyAlignment="1">
      <alignment horizontal="center" wrapText="1"/>
    </xf>
    <xf numFmtId="4" fontId="20" fillId="0" borderId="12" xfId="0" applyNumberFormat="1" applyFont="1" applyBorder="1" applyAlignment="1">
      <alignment horizontal="center"/>
    </xf>
    <xf numFmtId="4" fontId="20" fillId="0" borderId="7" xfId="0" applyNumberFormat="1" applyFont="1" applyBorder="1" applyAlignment="1">
      <alignment horizontal="center"/>
    </xf>
    <xf numFmtId="4" fontId="20" fillId="0" borderId="48" xfId="0" applyNumberFormat="1" applyFont="1" applyBorder="1" applyAlignment="1">
      <alignment horizontal="center"/>
    </xf>
    <xf numFmtId="4" fontId="18" fillId="0" borderId="8" xfId="0" applyNumberFormat="1" applyFont="1" applyBorder="1" applyAlignment="1">
      <alignment horizontal="left" wrapText="1"/>
    </xf>
    <xf numFmtId="4" fontId="18" fillId="0" borderId="9" xfId="0" applyNumberFormat="1" applyFont="1" applyBorder="1" applyAlignment="1">
      <alignment horizontal="left" wrapText="1"/>
    </xf>
    <xf numFmtId="4" fontId="18" fillId="0" borderId="10" xfId="0" applyNumberFormat="1" applyFont="1" applyBorder="1" applyAlignment="1">
      <alignment horizontal="left" wrapText="1"/>
    </xf>
    <xf numFmtId="4" fontId="18" fillId="28" borderId="8" xfId="0" applyNumberFormat="1" applyFont="1" applyFill="1" applyBorder="1" applyAlignment="1">
      <alignment horizontal="left" wrapText="1"/>
    </xf>
    <xf numFmtId="4" fontId="18" fillId="28" borderId="9" xfId="0" applyNumberFormat="1" applyFont="1" applyFill="1" applyBorder="1" applyAlignment="1">
      <alignment horizontal="left" wrapText="1"/>
    </xf>
    <xf numFmtId="4" fontId="18" fillId="28" borderId="10" xfId="0" applyNumberFormat="1" applyFont="1" applyFill="1" applyBorder="1" applyAlignment="1">
      <alignment horizontal="left" wrapText="1"/>
    </xf>
    <xf numFmtId="3" fontId="18" fillId="0" borderId="8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  <xf numFmtId="4" fontId="46" fillId="0" borderId="8" xfId="0" applyNumberFormat="1" applyFont="1" applyFill="1" applyBorder="1" applyAlignment="1">
      <alignment horizontal="right" wrapText="1"/>
    </xf>
    <xf numFmtId="4" fontId="46" fillId="0" borderId="10" xfId="0" applyNumberFormat="1" applyFont="1" applyFill="1" applyBorder="1" applyAlignment="1">
      <alignment horizontal="right" wrapText="1"/>
    </xf>
    <xf numFmtId="4" fontId="46" fillId="0" borderId="8" xfId="0" applyNumberFormat="1" applyFont="1" applyBorder="1" applyAlignment="1">
      <alignment horizontal="right" wrapText="1"/>
    </xf>
    <xf numFmtId="4" fontId="46" fillId="0" borderId="10" xfId="0" applyNumberFormat="1" applyFont="1" applyBorder="1" applyAlignment="1">
      <alignment horizontal="right" wrapText="1"/>
    </xf>
    <xf numFmtId="4" fontId="18" fillId="0" borderId="8" xfId="0" applyNumberFormat="1" applyFont="1" applyFill="1" applyBorder="1" applyAlignment="1">
      <alignment horizontal="center" wrapText="1"/>
    </xf>
    <xf numFmtId="4" fontId="18" fillId="0" borderId="10" xfId="0" applyNumberFormat="1" applyFont="1" applyFill="1" applyBorder="1" applyAlignment="1">
      <alignment horizontal="center" wrapText="1"/>
    </xf>
    <xf numFmtId="49" fontId="20" fillId="0" borderId="11" xfId="0" applyNumberFormat="1" applyFont="1" applyFill="1" applyBorder="1" applyAlignment="1">
      <alignment horizontal="left" wrapText="1"/>
    </xf>
    <xf numFmtId="0" fontId="20" fillId="0" borderId="11" xfId="0" applyNumberFormat="1" applyFont="1" applyFill="1" applyBorder="1" applyAlignment="1">
      <alignment horizontal="left" wrapText="1"/>
    </xf>
    <xf numFmtId="4" fontId="20" fillId="0" borderId="11" xfId="0" applyNumberFormat="1" applyFont="1" applyFill="1" applyBorder="1" applyAlignment="1">
      <alignment horizontal="center" wrapText="1"/>
    </xf>
    <xf numFmtId="4" fontId="18" fillId="0" borderId="11" xfId="0" applyNumberFormat="1" applyFont="1" applyFill="1" applyBorder="1" applyAlignment="1">
      <alignment horizontal="left" wrapText="1"/>
    </xf>
    <xf numFmtId="4" fontId="46" fillId="0" borderId="8" xfId="0" applyNumberFormat="1" applyFont="1" applyFill="1" applyBorder="1" applyAlignment="1">
      <alignment horizontal="center" wrapText="1"/>
    </xf>
    <xf numFmtId="4" fontId="46" fillId="0" borderId="10" xfId="0" applyNumberFormat="1" applyFont="1" applyFill="1" applyBorder="1" applyAlignment="1">
      <alignment horizontal="center" wrapText="1"/>
    </xf>
    <xf numFmtId="4" fontId="23" fillId="0" borderId="24" xfId="0" applyNumberFormat="1" applyFont="1" applyFill="1" applyBorder="1" applyAlignment="1">
      <alignment horizontal="left" wrapText="1"/>
    </xf>
    <xf numFmtId="4" fontId="20" fillId="0" borderId="12" xfId="0" applyNumberFormat="1" applyFont="1" applyFill="1" applyBorder="1" applyAlignment="1">
      <alignment horizontal="center" wrapText="1"/>
    </xf>
    <xf numFmtId="4" fontId="20" fillId="0" borderId="7" xfId="0" applyNumberFormat="1" applyFont="1" applyFill="1" applyBorder="1" applyAlignment="1">
      <alignment horizontal="center" wrapText="1"/>
    </xf>
    <xf numFmtId="4" fontId="20" fillId="0" borderId="6" xfId="0" applyNumberFormat="1" applyFont="1" applyFill="1" applyBorder="1" applyAlignment="1">
      <alignment horizontal="center" wrapText="1"/>
    </xf>
    <xf numFmtId="4" fontId="20" fillId="0" borderId="8" xfId="0" applyNumberFormat="1" applyFont="1" applyFill="1" applyBorder="1" applyAlignment="1">
      <alignment horizontal="center" wrapText="1"/>
    </xf>
    <xf numFmtId="4" fontId="20" fillId="0" borderId="9" xfId="0" applyNumberFormat="1" applyFont="1" applyFill="1" applyBorder="1" applyAlignment="1">
      <alignment horizontal="center" wrapText="1"/>
    </xf>
    <xf numFmtId="4" fontId="20" fillId="0" borderId="10" xfId="0" applyNumberFormat="1" applyFont="1" applyFill="1" applyBorder="1" applyAlignment="1">
      <alignment horizontal="center" wrapText="1"/>
    </xf>
    <xf numFmtId="4" fontId="20" fillId="0" borderId="21" xfId="0" applyNumberFormat="1" applyFont="1" applyFill="1" applyBorder="1" applyAlignment="1">
      <alignment horizontal="center" wrapText="1"/>
    </xf>
    <xf numFmtId="4" fontId="20" fillId="0" borderId="25" xfId="0" applyNumberFormat="1" applyFont="1" applyFill="1" applyBorder="1" applyAlignment="1">
      <alignment horizontal="center" wrapText="1"/>
    </xf>
    <xf numFmtId="4" fontId="20" fillId="0" borderId="16" xfId="0" applyNumberFormat="1" applyFont="1" applyFill="1" applyBorder="1" applyAlignment="1">
      <alignment horizontal="center" wrapText="1"/>
    </xf>
    <xf numFmtId="4" fontId="46" fillId="0" borderId="0" xfId="0" applyNumberFormat="1" applyFont="1" applyFill="1" applyAlignment="1">
      <alignment horizontal="left" wrapText="1"/>
    </xf>
    <xf numFmtId="0" fontId="47" fillId="0" borderId="11" xfId="0" applyFont="1" applyFill="1" applyBorder="1"/>
    <xf numFmtId="0" fontId="47" fillId="0" borderId="6" xfId="0" applyFont="1" applyFill="1" applyBorder="1"/>
    <xf numFmtId="4" fontId="20" fillId="0" borderId="20" xfId="0" applyNumberFormat="1" applyFont="1" applyFill="1" applyBorder="1" applyAlignment="1">
      <alignment horizontal="center" wrapText="1"/>
    </xf>
    <xf numFmtId="4" fontId="20" fillId="0" borderId="18" xfId="0" applyNumberFormat="1" applyFont="1" applyFill="1" applyBorder="1" applyAlignment="1">
      <alignment horizontal="center" wrapText="1"/>
    </xf>
    <xf numFmtId="3" fontId="18" fillId="0" borderId="11" xfId="0" applyNumberFormat="1" applyFont="1" applyFill="1" applyBorder="1" applyAlignment="1">
      <alignment horizontal="center" vertical="center" wrapText="1"/>
    </xf>
    <xf numFmtId="1" fontId="20" fillId="0" borderId="11" xfId="0" applyNumberFormat="1" applyFont="1" applyFill="1" applyBorder="1" applyAlignment="1">
      <alignment horizontal="left" wrapText="1"/>
    </xf>
    <xf numFmtId="4" fontId="18" fillId="0" borderId="11" xfId="0" applyNumberFormat="1" applyFont="1" applyFill="1" applyBorder="1" applyAlignment="1">
      <alignment horizontal="center" wrapText="1"/>
    </xf>
    <xf numFmtId="4" fontId="18" fillId="28" borderId="11" xfId="0" applyNumberFormat="1" applyFont="1" applyFill="1" applyBorder="1" applyAlignment="1">
      <alignment horizontal="left" wrapText="1"/>
    </xf>
    <xf numFmtId="0" fontId="57" fillId="0" borderId="8" xfId="0" applyFont="1" applyFill="1" applyBorder="1" applyAlignment="1">
      <alignment wrapText="1"/>
    </xf>
    <xf numFmtId="0" fontId="57" fillId="0" borderId="9" xfId="0" applyFont="1" applyFill="1" applyBorder="1" applyAlignment="1">
      <alignment wrapText="1"/>
    </xf>
    <xf numFmtId="0" fontId="57" fillId="0" borderId="10" xfId="0" applyFont="1" applyFill="1" applyBorder="1" applyAlignment="1">
      <alignment wrapText="1"/>
    </xf>
    <xf numFmtId="0" fontId="57" fillId="28" borderId="8" xfId="0" applyFont="1" applyFill="1" applyBorder="1" applyAlignment="1">
      <alignment wrapText="1"/>
    </xf>
    <xf numFmtId="0" fontId="57" fillId="28" borderId="9" xfId="0" applyFont="1" applyFill="1" applyBorder="1" applyAlignment="1">
      <alignment wrapText="1"/>
    </xf>
    <xf numFmtId="0" fontId="57" fillId="28" borderId="10" xfId="0" applyFont="1" applyFill="1" applyBorder="1" applyAlignment="1">
      <alignment wrapText="1"/>
    </xf>
    <xf numFmtId="4" fontId="45" fillId="0" borderId="0" xfId="0" applyNumberFormat="1" applyFont="1" applyFill="1" applyAlignment="1">
      <alignment horizontal="left" wrapText="1"/>
    </xf>
    <xf numFmtId="4" fontId="18" fillId="0" borderId="0" xfId="0" applyNumberFormat="1" applyFont="1" applyFill="1" applyAlignment="1">
      <alignment horizontal="center" wrapText="1"/>
    </xf>
    <xf numFmtId="4" fontId="18" fillId="0" borderId="17" xfId="0" applyNumberFormat="1" applyFont="1" applyFill="1" applyBorder="1" applyAlignment="1">
      <alignment horizontal="center" wrapText="1"/>
    </xf>
    <xf numFmtId="4" fontId="46" fillId="28" borderId="21" xfId="0" applyNumberFormat="1" applyFont="1" applyFill="1" applyBorder="1" applyAlignment="1">
      <alignment horizontal="center" wrapText="1"/>
    </xf>
    <xf numFmtId="4" fontId="46" fillId="28" borderId="20" xfId="0" applyNumberFormat="1" applyFont="1" applyFill="1" applyBorder="1" applyAlignment="1">
      <alignment horizontal="center" wrapText="1"/>
    </xf>
    <xf numFmtId="4" fontId="18" fillId="0" borderId="8" xfId="0" applyNumberFormat="1" applyFont="1" applyBorder="1" applyAlignment="1">
      <alignment horizontal="center" wrapText="1"/>
    </xf>
    <xf numFmtId="4" fontId="18" fillId="0" borderId="10" xfId="0" applyNumberFormat="1" applyFont="1" applyBorder="1" applyAlignment="1">
      <alignment horizont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center" vertical="center" wrapText="1"/>
    </xf>
    <xf numFmtId="1" fontId="20" fillId="0" borderId="12" xfId="0" applyNumberFormat="1" applyFont="1" applyBorder="1" applyAlignment="1">
      <alignment horizontal="left" wrapText="1"/>
    </xf>
    <xf numFmtId="1" fontId="20" fillId="0" borderId="7" xfId="0" applyNumberFormat="1" applyFont="1" applyBorder="1" applyAlignment="1">
      <alignment horizontal="left" wrapText="1"/>
    </xf>
    <xf numFmtId="1" fontId="20" fillId="0" borderId="48" xfId="0" applyNumberFormat="1" applyFont="1" applyBorder="1" applyAlignment="1">
      <alignment horizontal="left" wrapText="1"/>
    </xf>
    <xf numFmtId="4" fontId="46" fillId="0" borderId="12" xfId="0" applyNumberFormat="1" applyFont="1" applyBorder="1" applyAlignment="1">
      <alignment horizontal="center" wrapText="1"/>
    </xf>
    <xf numFmtId="4" fontId="46" fillId="0" borderId="7" xfId="0" applyNumberFormat="1" applyFont="1" applyBorder="1" applyAlignment="1">
      <alignment horizontal="center" wrapText="1"/>
    </xf>
    <xf numFmtId="4" fontId="46" fillId="0" borderId="48" xfId="0" applyNumberFormat="1" applyFont="1" applyBorder="1" applyAlignment="1">
      <alignment horizontal="center" wrapText="1"/>
    </xf>
    <xf numFmtId="4" fontId="18" fillId="0" borderId="8" xfId="0" applyNumberFormat="1" applyFont="1" applyBorder="1" applyAlignment="1">
      <alignment wrapText="1"/>
    </xf>
    <xf numFmtId="4" fontId="18" fillId="0" borderId="9" xfId="0" applyNumberFormat="1" applyFont="1" applyBorder="1" applyAlignment="1">
      <alignment wrapText="1"/>
    </xf>
    <xf numFmtId="4" fontId="18" fillId="0" borderId="10" xfId="0" applyNumberFormat="1" applyFont="1" applyBorder="1" applyAlignment="1">
      <alignment wrapText="1"/>
    </xf>
    <xf numFmtId="4" fontId="18" fillId="28" borderId="8" xfId="0" applyNumberFormat="1" applyFont="1" applyFill="1" applyBorder="1" applyAlignment="1">
      <alignment wrapText="1"/>
    </xf>
    <xf numFmtId="4" fontId="18" fillId="28" borderId="9" xfId="0" applyNumberFormat="1" applyFont="1" applyFill="1" applyBorder="1" applyAlignment="1">
      <alignment wrapText="1"/>
    </xf>
    <xf numFmtId="4" fontId="18" fillId="28" borderId="10" xfId="0" applyNumberFormat="1" applyFont="1" applyFill="1" applyBorder="1" applyAlignment="1">
      <alignment wrapText="1"/>
    </xf>
    <xf numFmtId="4" fontId="20" fillId="0" borderId="6" xfId="0" applyNumberFormat="1" applyFont="1" applyBorder="1" applyAlignment="1">
      <alignment horizontal="center" wrapText="1"/>
    </xf>
    <xf numFmtId="4" fontId="20" fillId="0" borderId="8" xfId="0" applyNumberFormat="1" applyFont="1" applyBorder="1" applyAlignment="1">
      <alignment horizontal="center" wrapText="1"/>
    </xf>
    <xf numFmtId="4" fontId="20" fillId="0" borderId="10" xfId="0" applyNumberFormat="1" applyFont="1" applyBorder="1" applyAlignment="1">
      <alignment horizontal="center" wrapText="1"/>
    </xf>
    <xf numFmtId="1" fontId="20" fillId="0" borderId="6" xfId="0" applyNumberFormat="1" applyFont="1" applyBorder="1" applyAlignment="1">
      <alignment horizontal="left" wrapText="1"/>
    </xf>
    <xf numFmtId="4" fontId="46" fillId="0" borderId="0" xfId="0" applyNumberFormat="1" applyFont="1" applyAlignment="1">
      <alignment horizontal="left" wrapText="1"/>
    </xf>
    <xf numFmtId="3" fontId="20" fillId="0" borderId="9" xfId="0" applyNumberFormat="1" applyFont="1" applyBorder="1" applyAlignment="1">
      <alignment horizontal="center" vertical="center" wrapText="1"/>
    </xf>
    <xf numFmtId="4" fontId="45" fillId="0" borderId="0" xfId="0" applyNumberFormat="1" applyFont="1" applyAlignment="1">
      <alignment horizontal="left" wrapText="1"/>
    </xf>
    <xf numFmtId="4" fontId="20" fillId="0" borderId="0" xfId="0" applyNumberFormat="1" applyFont="1" applyAlignment="1">
      <alignment horizontal="center" wrapText="1"/>
    </xf>
    <xf numFmtId="4" fontId="20" fillId="0" borderId="17" xfId="0" applyNumberFormat="1" applyFont="1" applyBorder="1" applyAlignment="1">
      <alignment horizontal="center" wrapText="1"/>
    </xf>
    <xf numFmtId="3" fontId="20" fillId="0" borderId="12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3" fontId="20" fillId="0" borderId="48" xfId="0" applyNumberFormat="1" applyFont="1" applyBorder="1" applyAlignment="1">
      <alignment horizontal="center" vertical="center" wrapText="1"/>
    </xf>
    <xf numFmtId="1" fontId="46" fillId="0" borderId="12" xfId="0" applyNumberFormat="1" applyFont="1" applyBorder="1" applyAlignment="1">
      <alignment horizontal="left" wrapText="1"/>
    </xf>
    <xf numFmtId="1" fontId="46" fillId="0" borderId="7" xfId="0" applyNumberFormat="1" applyFont="1" applyBorder="1" applyAlignment="1">
      <alignment horizontal="left" wrapText="1"/>
    </xf>
    <xf numFmtId="1" fontId="46" fillId="0" borderId="48" xfId="0" applyNumberFormat="1" applyFont="1" applyBorder="1" applyAlignment="1">
      <alignment horizontal="left" wrapText="1"/>
    </xf>
    <xf numFmtId="4" fontId="20" fillId="0" borderId="8" xfId="0" applyNumberFormat="1" applyFont="1" applyBorder="1" applyAlignment="1">
      <alignment horizontal="right" wrapText="1"/>
    </xf>
    <xf numFmtId="4" fontId="20" fillId="0" borderId="10" xfId="0" applyNumberFormat="1" applyFont="1" applyBorder="1" applyAlignment="1">
      <alignment horizontal="right" wrapText="1"/>
    </xf>
    <xf numFmtId="4" fontId="49" fillId="0" borderId="24" xfId="0" applyNumberFormat="1" applyFont="1" applyBorder="1" applyAlignment="1">
      <alignment horizontal="left" wrapText="1"/>
    </xf>
    <xf numFmtId="4" fontId="20" fillId="0" borderId="9" xfId="0" applyNumberFormat="1" applyFont="1" applyBorder="1" applyAlignment="1">
      <alignment horizontal="center" wrapText="1"/>
    </xf>
    <xf numFmtId="4" fontId="20" fillId="0" borderId="21" xfId="0" applyNumberFormat="1" applyFont="1" applyBorder="1" applyAlignment="1">
      <alignment horizontal="center" wrapText="1"/>
    </xf>
    <xf numFmtId="4" fontId="20" fillId="0" borderId="25" xfId="0" applyNumberFormat="1" applyFont="1" applyBorder="1" applyAlignment="1">
      <alignment horizontal="center" wrapText="1"/>
    </xf>
    <xf numFmtId="4" fontId="20" fillId="0" borderId="16" xfId="0" applyNumberFormat="1" applyFont="1" applyBorder="1" applyAlignment="1">
      <alignment horizontal="center" wrapText="1"/>
    </xf>
    <xf numFmtId="4" fontId="20" fillId="0" borderId="20" xfId="0" applyNumberFormat="1" applyFont="1" applyBorder="1" applyAlignment="1">
      <alignment horizontal="center" wrapText="1"/>
    </xf>
    <xf numFmtId="4" fontId="20" fillId="0" borderId="18" xfId="0" applyNumberFormat="1" applyFont="1" applyBorder="1" applyAlignment="1">
      <alignment horizontal="center" wrapText="1"/>
    </xf>
    <xf numFmtId="1" fontId="60" fillId="0" borderId="12" xfId="0" applyNumberFormat="1" applyFont="1" applyBorder="1" applyAlignment="1">
      <alignment horizontal="left" wrapText="1"/>
    </xf>
    <xf numFmtId="1" fontId="60" fillId="0" borderId="7" xfId="0" applyNumberFormat="1" applyFont="1" applyBorder="1" applyAlignment="1">
      <alignment horizontal="left" wrapText="1"/>
    </xf>
    <xf numFmtId="1" fontId="60" fillId="0" borderId="48" xfId="0" applyNumberFormat="1" applyFont="1" applyBorder="1" applyAlignment="1">
      <alignment horizontal="left" wrapText="1"/>
    </xf>
    <xf numFmtId="49" fontId="46" fillId="0" borderId="12" xfId="0" applyNumberFormat="1" applyFont="1" applyBorder="1" applyAlignment="1">
      <alignment horizontal="left" wrapText="1"/>
    </xf>
    <xf numFmtId="49" fontId="46" fillId="0" borderId="7" xfId="0" applyNumberFormat="1" applyFont="1" applyBorder="1" applyAlignment="1">
      <alignment horizontal="left" wrapText="1"/>
    </xf>
    <xf numFmtId="49" fontId="46" fillId="0" borderId="48" xfId="0" applyNumberFormat="1" applyFont="1" applyBorder="1" applyAlignment="1">
      <alignment horizontal="left" wrapText="1"/>
    </xf>
    <xf numFmtId="4" fontId="18" fillId="0" borderId="12" xfId="0" applyNumberFormat="1" applyFont="1" applyBorder="1" applyAlignment="1">
      <alignment horizontal="center" wrapText="1"/>
    </xf>
    <xf numFmtId="4" fontId="18" fillId="0" borderId="7" xfId="0" applyNumberFormat="1" applyFont="1" applyBorder="1" applyAlignment="1">
      <alignment horizontal="center" wrapText="1"/>
    </xf>
    <xf numFmtId="4" fontId="18" fillId="0" borderId="6" xfId="0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4" fontId="46" fillId="0" borderId="8" xfId="0" applyNumberFormat="1" applyFont="1" applyBorder="1" applyAlignment="1">
      <alignment horizontal="center" wrapText="1"/>
    </xf>
    <xf numFmtId="4" fontId="46" fillId="0" borderId="10" xfId="0" applyNumberFormat="1" applyFont="1" applyBorder="1" applyAlignment="1">
      <alignment horizontal="center" wrapText="1"/>
    </xf>
    <xf numFmtId="4" fontId="48" fillId="0" borderId="24" xfId="0" applyNumberFormat="1" applyFont="1" applyBorder="1" applyAlignment="1">
      <alignment horizontal="left" wrapText="1"/>
    </xf>
    <xf numFmtId="3" fontId="18" fillId="0" borderId="8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4" fontId="14" fillId="0" borderId="0" xfId="0" applyNumberFormat="1" applyFont="1" applyAlignment="1">
      <alignment horizontal="center" wrapText="1"/>
    </xf>
    <xf numFmtId="4" fontId="13" fillId="0" borderId="0" xfId="0" applyNumberFormat="1" applyFont="1" applyAlignment="1">
      <alignment horizontal="right" wrapText="1"/>
    </xf>
    <xf numFmtId="4" fontId="13" fillId="0" borderId="17" xfId="0" applyNumberFormat="1" applyFont="1" applyBorder="1" applyAlignment="1">
      <alignment horizontal="right" wrapText="1"/>
    </xf>
    <xf numFmtId="49" fontId="14" fillId="0" borderId="7" xfId="0" applyNumberFormat="1" applyFont="1" applyBorder="1" applyAlignment="1">
      <alignment horizontal="center" wrapText="1"/>
    </xf>
    <xf numFmtId="49" fontId="14" fillId="0" borderId="6" xfId="0" applyNumberFormat="1" applyFont="1" applyBorder="1" applyAlignment="1">
      <alignment horizontal="center" wrapText="1"/>
    </xf>
    <xf numFmtId="4" fontId="48" fillId="0" borderId="0" xfId="0" applyNumberFormat="1" applyFont="1" applyAlignment="1">
      <alignment horizontal="left" wrapText="1"/>
    </xf>
    <xf numFmtId="4" fontId="14" fillId="27" borderId="24" xfId="0" applyNumberFormat="1" applyFont="1" applyFill="1" applyBorder="1" applyAlignment="1">
      <alignment horizontal="center" wrapText="1"/>
    </xf>
    <xf numFmtId="4" fontId="14" fillId="0" borderId="9" xfId="0" applyNumberFormat="1" applyFont="1" applyBorder="1" applyAlignment="1">
      <alignment horizontal="center" wrapText="1"/>
    </xf>
    <xf numFmtId="4" fontId="13" fillId="0" borderId="0" xfId="0" applyNumberFormat="1" applyFont="1" applyBorder="1" applyAlignment="1">
      <alignment horizontal="right" wrapText="1"/>
    </xf>
    <xf numFmtId="4" fontId="14" fillId="0" borderId="24" xfId="0" applyNumberFormat="1" applyFont="1" applyBorder="1" applyAlignment="1">
      <alignment horizontal="center" wrapText="1"/>
    </xf>
    <xf numFmtId="4" fontId="48" fillId="0" borderId="9" xfId="0" applyNumberFormat="1" applyFont="1" applyBorder="1" applyAlignment="1">
      <alignment horizontal="center" wrapText="1"/>
    </xf>
    <xf numFmtId="4" fontId="30" fillId="0" borderId="24" xfId="0" applyNumberFormat="1" applyFont="1" applyBorder="1" applyAlignment="1">
      <alignment horizontal="center" wrapText="1"/>
    </xf>
    <xf numFmtId="4" fontId="44" fillId="0" borderId="0" xfId="0" applyNumberFormat="1" applyFont="1" applyBorder="1" applyAlignment="1">
      <alignment horizontal="right" wrapText="1"/>
    </xf>
    <xf numFmtId="4" fontId="44" fillId="0" borderId="17" xfId="0" applyNumberFormat="1" applyFont="1" applyBorder="1" applyAlignment="1">
      <alignment horizontal="right" wrapText="1"/>
    </xf>
    <xf numFmtId="4" fontId="30" fillId="0" borderId="9" xfId="0" applyNumberFormat="1" applyFont="1" applyBorder="1" applyAlignment="1">
      <alignment horizontal="center" wrapText="1"/>
    </xf>
    <xf numFmtId="4" fontId="18" fillId="0" borderId="9" xfId="0" applyNumberFormat="1" applyFont="1" applyBorder="1" applyAlignment="1">
      <alignment horizontal="center" vertical="top" wrapText="1"/>
    </xf>
    <xf numFmtId="4" fontId="18" fillId="0" borderId="25" xfId="0" applyNumberFormat="1" applyFont="1" applyBorder="1" applyAlignment="1">
      <alignment horizontal="center" wrapText="1"/>
    </xf>
    <xf numFmtId="4" fontId="46" fillId="0" borderId="0" xfId="0" applyNumberFormat="1" applyFont="1" applyAlignment="1">
      <alignment horizontal="center" wrapText="1"/>
    </xf>
    <xf numFmtId="4" fontId="46" fillId="0" borderId="17" xfId="0" applyNumberFormat="1" applyFont="1" applyBorder="1" applyAlignment="1">
      <alignment horizontal="center" wrapText="1"/>
    </xf>
    <xf numFmtId="4" fontId="18" fillId="0" borderId="0" xfId="0" applyNumberFormat="1" applyFont="1" applyAlignment="1">
      <alignment horizontal="center" wrapText="1"/>
    </xf>
    <xf numFmtId="4" fontId="18" fillId="0" borderId="17" xfId="0" applyNumberFormat="1" applyFont="1" applyBorder="1" applyAlignment="1">
      <alignment horizontal="center" wrapText="1"/>
    </xf>
    <xf numFmtId="4" fontId="18" fillId="0" borderId="9" xfId="0" applyNumberFormat="1" applyFont="1" applyBorder="1" applyAlignment="1">
      <alignment horizontal="center" wrapText="1"/>
    </xf>
    <xf numFmtId="4" fontId="18" fillId="0" borderId="21" xfId="0" applyNumberFormat="1" applyFont="1" applyBorder="1" applyAlignment="1">
      <alignment horizontal="center" wrapText="1"/>
    </xf>
    <xf numFmtId="4" fontId="18" fillId="0" borderId="16" xfId="0" applyNumberFormat="1" applyFont="1" applyBorder="1" applyAlignment="1">
      <alignment horizontal="center" wrapText="1"/>
    </xf>
    <xf numFmtId="4" fontId="18" fillId="0" borderId="20" xfId="0" applyNumberFormat="1" applyFont="1" applyBorder="1" applyAlignment="1">
      <alignment horizontal="center" wrapText="1"/>
    </xf>
    <xf numFmtId="4" fontId="18" fillId="0" borderId="24" xfId="0" applyNumberFormat="1" applyFont="1" applyBorder="1" applyAlignment="1">
      <alignment horizontal="center" wrapText="1"/>
    </xf>
    <xf numFmtId="4" fontId="18" fillId="0" borderId="18" xfId="0" applyNumberFormat="1" applyFont="1" applyBorder="1" applyAlignment="1">
      <alignment horizontal="center" wrapText="1"/>
    </xf>
    <xf numFmtId="3" fontId="18" fillId="0" borderId="9" xfId="0" applyNumberFormat="1" applyFont="1" applyBorder="1" applyAlignment="1">
      <alignment horizontal="center" vertical="center" wrapText="1"/>
    </xf>
    <xf numFmtId="0" fontId="47" fillId="0" borderId="6" xfId="0" applyFont="1" applyBorder="1"/>
    <xf numFmtId="4" fontId="20" fillId="2" borderId="8" xfId="0" applyNumberFormat="1" applyFont="1" applyFill="1" applyBorder="1" applyAlignment="1">
      <alignment horizontal="center" wrapText="1"/>
    </xf>
    <xf numFmtId="4" fontId="20" fillId="2" borderId="10" xfId="0" applyNumberFormat="1" applyFont="1" applyFill="1" applyBorder="1" applyAlignment="1">
      <alignment horizontal="center" wrapText="1"/>
    </xf>
    <xf numFmtId="0" fontId="47" fillId="0" borderId="9" xfId="0" applyFont="1" applyBorder="1"/>
    <xf numFmtId="0" fontId="47" fillId="0" borderId="10" xfId="0" applyFont="1" applyBorder="1"/>
    <xf numFmtId="4" fontId="20" fillId="0" borderId="24" xfId="0" applyNumberFormat="1" applyFont="1" applyBorder="1" applyAlignment="1">
      <alignment horizontal="center" wrapText="1"/>
    </xf>
    <xf numFmtId="4" fontId="23" fillId="0" borderId="24" xfId="0" applyNumberFormat="1" applyFont="1" applyBorder="1" applyAlignment="1">
      <alignment horizontal="left" wrapText="1"/>
    </xf>
    <xf numFmtId="4" fontId="8" fillId="0" borderId="8" xfId="0" applyNumberFormat="1" applyFont="1" applyBorder="1" applyAlignment="1">
      <alignment horizontal="right" wrapText="1"/>
    </xf>
    <xf numFmtId="4" fontId="8" fillId="0" borderId="10" xfId="0" applyNumberFormat="1" applyFont="1" applyBorder="1" applyAlignment="1">
      <alignment horizontal="right" wrapText="1"/>
    </xf>
    <xf numFmtId="4" fontId="46" fillId="0" borderId="21" xfId="0" applyNumberFormat="1" applyFont="1" applyFill="1" applyBorder="1" applyAlignment="1">
      <alignment horizontal="center" wrapText="1"/>
    </xf>
    <xf numFmtId="4" fontId="46" fillId="0" borderId="20" xfId="0" applyNumberFormat="1" applyFont="1" applyFill="1" applyBorder="1" applyAlignment="1">
      <alignment horizontal="center" wrapText="1"/>
    </xf>
    <xf numFmtId="4" fontId="46" fillId="0" borderId="0" xfId="0" applyNumberFormat="1" applyFont="1" applyFill="1" applyAlignment="1">
      <alignment horizontal="center" wrapText="1"/>
    </xf>
    <xf numFmtId="4" fontId="46" fillId="0" borderId="17" xfId="0" applyNumberFormat="1" applyFont="1" applyFill="1" applyBorder="1" applyAlignment="1">
      <alignment horizontal="center" wrapText="1"/>
    </xf>
    <xf numFmtId="0" fontId="0" fillId="0" borderId="11" xfId="0" applyFill="1" applyBorder="1"/>
    <xf numFmtId="4" fontId="50" fillId="0" borderId="12" xfId="0" applyNumberFormat="1" applyFont="1" applyBorder="1" applyAlignment="1">
      <alignment horizontal="center" wrapText="1"/>
    </xf>
    <xf numFmtId="4" fontId="50" fillId="0" borderId="7" xfId="0" applyNumberFormat="1" applyFont="1" applyBorder="1" applyAlignment="1">
      <alignment horizontal="center" wrapText="1"/>
    </xf>
    <xf numFmtId="4" fontId="50" fillId="0" borderId="48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79" fillId="3" borderId="8" xfId="0" applyFont="1" applyFill="1" applyBorder="1" applyAlignment="1">
      <alignment horizontal="left"/>
    </xf>
    <xf numFmtId="0" fontId="79" fillId="3" borderId="9" xfId="0" applyFont="1" applyFill="1" applyBorder="1" applyAlignment="1">
      <alignment horizontal="left"/>
    </xf>
    <xf numFmtId="0" fontId="79" fillId="3" borderId="10" xfId="0" applyFont="1" applyFill="1" applyBorder="1" applyAlignment="1">
      <alignment horizontal="left"/>
    </xf>
    <xf numFmtId="0" fontId="47" fillId="0" borderId="8" xfId="0" applyFont="1" applyBorder="1" applyAlignment="1">
      <alignment horizontal="left" wrapText="1"/>
    </xf>
    <xf numFmtId="0" fontId="47" fillId="0" borderId="9" xfId="0" applyFont="1" applyBorder="1" applyAlignment="1">
      <alignment horizontal="left" wrapText="1"/>
    </xf>
    <xf numFmtId="0" fontId="47" fillId="0" borderId="10" xfId="0" applyFont="1" applyBorder="1" applyAlignment="1">
      <alignment horizontal="left" wrapText="1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5" fillId="0" borderId="21" xfId="0" applyFont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 wrapText="1"/>
    </xf>
    <xf numFmtId="0" fontId="75" fillId="0" borderId="5" xfId="0" applyFont="1" applyBorder="1" applyAlignment="1">
      <alignment horizontal="center" vertical="center" wrapText="1"/>
    </xf>
    <xf numFmtId="0" fontId="75" fillId="0" borderId="17" xfId="0" applyFont="1" applyBorder="1" applyAlignment="1">
      <alignment horizontal="center" vertical="center" wrapText="1"/>
    </xf>
    <xf numFmtId="0" fontId="75" fillId="0" borderId="50" xfId="0" applyFont="1" applyBorder="1" applyAlignment="1">
      <alignment horizontal="center" vertical="center" wrapText="1"/>
    </xf>
    <xf numFmtId="0" fontId="75" fillId="0" borderId="56" xfId="0" applyFont="1" applyBorder="1" applyAlignment="1">
      <alignment horizontal="center" vertical="center" wrapText="1"/>
    </xf>
    <xf numFmtId="0" fontId="79" fillId="3" borderId="8" xfId="0" applyFont="1" applyFill="1" applyBorder="1" applyAlignment="1">
      <alignment horizontal="left" wrapText="1"/>
    </xf>
    <xf numFmtId="0" fontId="79" fillId="3" borderId="9" xfId="0" applyFont="1" applyFill="1" applyBorder="1" applyAlignment="1">
      <alignment horizontal="left" wrapText="1"/>
    </xf>
    <xf numFmtId="0" fontId="79" fillId="3" borderId="10" xfId="0" applyFont="1" applyFill="1" applyBorder="1" applyAlignment="1">
      <alignment horizontal="left" wrapText="1"/>
    </xf>
    <xf numFmtId="49" fontId="83" fillId="2" borderId="0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79" fillId="0" borderId="11" xfId="0" applyFont="1" applyBorder="1" applyAlignment="1">
      <alignment horizontal="left" wrapText="1"/>
    </xf>
    <xf numFmtId="0" fontId="51" fillId="0" borderId="8" xfId="0" applyFont="1" applyBorder="1" applyAlignment="1">
      <alignment horizontal="left" wrapText="1"/>
    </xf>
    <xf numFmtId="0" fontId="51" fillId="0" borderId="9" xfId="0" applyFont="1" applyBorder="1" applyAlignment="1">
      <alignment horizontal="left" wrapText="1"/>
    </xf>
    <xf numFmtId="0" fontId="51" fillId="0" borderId="10" xfId="0" applyFont="1" applyBorder="1" applyAlignment="1">
      <alignment horizontal="left" wrapText="1"/>
    </xf>
    <xf numFmtId="0" fontId="80" fillId="28" borderId="8" xfId="0" applyFont="1" applyFill="1" applyBorder="1" applyAlignment="1">
      <alignment horizontal="left" wrapText="1"/>
    </xf>
    <xf numFmtId="0" fontId="80" fillId="28" borderId="9" xfId="0" applyFont="1" applyFill="1" applyBorder="1" applyAlignment="1">
      <alignment horizontal="left" wrapText="1"/>
    </xf>
    <xf numFmtId="0" fontId="80" fillId="28" borderId="10" xfId="0" applyFont="1" applyFill="1" applyBorder="1" applyAlignment="1">
      <alignment horizontal="left" wrapText="1"/>
    </xf>
    <xf numFmtId="0" fontId="82" fillId="0" borderId="9" xfId="0" applyFont="1" applyBorder="1" applyAlignment="1">
      <alignment wrapText="1"/>
    </xf>
    <xf numFmtId="0" fontId="82" fillId="0" borderId="10" xfId="0" applyFont="1" applyBorder="1" applyAlignment="1">
      <alignment wrapText="1"/>
    </xf>
    <xf numFmtId="49" fontId="0" fillId="21" borderId="11" xfId="0" applyNumberFormat="1" applyFill="1" applyBorder="1" applyAlignment="1">
      <alignment horizontal="center"/>
    </xf>
    <xf numFmtId="49" fontId="0" fillId="32" borderId="8" xfId="0" applyNumberFormat="1" applyFill="1" applyBorder="1" applyAlignment="1">
      <alignment horizontal="center"/>
    </xf>
    <xf numFmtId="49" fontId="0" fillId="32" borderId="9" xfId="0" applyNumberFormat="1" applyFill="1" applyBorder="1" applyAlignment="1">
      <alignment horizontal="center"/>
    </xf>
    <xf numFmtId="49" fontId="0" fillId="32" borderId="10" xfId="0" applyNumberFormat="1" applyFill="1" applyBorder="1" applyAlignment="1">
      <alignment horizontal="center"/>
    </xf>
    <xf numFmtId="0" fontId="76" fillId="0" borderId="12" xfId="0" applyFont="1" applyBorder="1" applyAlignment="1">
      <alignment horizontal="center"/>
    </xf>
    <xf numFmtId="0" fontId="76" fillId="0" borderId="11" xfId="0" applyFont="1" applyBorder="1" applyAlignment="1">
      <alignment horizontal="center"/>
    </xf>
    <xf numFmtId="49" fontId="0" fillId="31" borderId="8" xfId="0" applyNumberFormat="1" applyFill="1" applyBorder="1" applyAlignment="1">
      <alignment horizontal="center"/>
    </xf>
    <xf numFmtId="49" fontId="0" fillId="31" borderId="9" xfId="0" applyNumberFormat="1" applyFill="1" applyBorder="1" applyAlignment="1">
      <alignment horizontal="center"/>
    </xf>
    <xf numFmtId="49" fontId="0" fillId="31" borderId="10" xfId="0" applyNumberFormat="1" applyFill="1" applyBorder="1" applyAlignment="1">
      <alignment horizontal="center"/>
    </xf>
    <xf numFmtId="49" fontId="0" fillId="6" borderId="8" xfId="0" applyNumberFormat="1" applyFill="1" applyBorder="1" applyAlignment="1">
      <alignment horizontal="center"/>
    </xf>
    <xf numFmtId="49" fontId="0" fillId="6" borderId="9" xfId="0" applyNumberFormat="1" applyFill="1" applyBorder="1" applyAlignment="1">
      <alignment horizontal="center"/>
    </xf>
    <xf numFmtId="49" fontId="0" fillId="6" borderId="10" xfId="0" applyNumberFormat="1" applyFill="1" applyBorder="1" applyAlignment="1">
      <alignment horizontal="center"/>
    </xf>
  </cellXfs>
  <cellStyles count="39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Обычный" xfId="0" builtinId="0"/>
    <cellStyle name="Обычный 2" xfId="21"/>
    <cellStyle name="Обычный 2 10" xfId="22"/>
    <cellStyle name="Обычный 2 2" xfId="23"/>
    <cellStyle name="Обычный 2 2 2" xfId="24"/>
    <cellStyle name="Обычный 2 9" xfId="25"/>
    <cellStyle name="Обычный 3" xfId="26"/>
    <cellStyle name="Обычный 3 2" xfId="27"/>
    <cellStyle name="Обычный 3 3" xfId="28"/>
    <cellStyle name="Обычный 6" xfId="29"/>
    <cellStyle name="Обычный_СВОД СШ  Правый берег за 1 кв 2020 года" xfId="2"/>
    <cellStyle name="Процентный" xfId="1" builtinId="5"/>
    <cellStyle name="Процентный 2" xfId="30"/>
    <cellStyle name="Процентный 2 2" xfId="31"/>
    <cellStyle name="Процентный 2 3" xfId="32"/>
    <cellStyle name="Процентный 2 4" xfId="33"/>
    <cellStyle name="Процентный 3" xfId="34"/>
    <cellStyle name="Процентный 3 2" xfId="35"/>
    <cellStyle name="Процентный 4" xfId="36"/>
    <cellStyle name="Процентный 5" xfId="38"/>
    <cellStyle name="Финансовый 2" xfId="37"/>
  </cellStyles>
  <dxfs count="283"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  <dxf>
      <font>
        <b/>
        <i val="0"/>
        <strike/>
        <color rgb="FFC00000"/>
      </font>
    </dxf>
  </dxfs>
  <tableStyles count="0" defaultTableStyle="TableStyleMedium9" defaultPivotStyle="PivotStyleLight16"/>
  <colors>
    <mruColors>
      <color rgb="FF0000FF"/>
      <color rgb="FFFFFF99"/>
      <color rgb="FFFFFFCC"/>
      <color rgb="FF006600"/>
      <color rgb="FF66FFFF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o-01360405\Post\2023\&#1052;&#1047;%20&#1086;&#1090;&#1095;&#1077;&#1090;&#1099;_2023\&#1057;&#1054;&#1042;%20&#1088;-&#1085;\&#1086;&#1090;&#1095;&#1077;&#1090;&#1099;_&#1057;&#1064;%20&#1089;&#1086;&#1074;\18&#1089;&#1096;_&#1054;&#1058;&#1063;&#1045;&#1058;_&#1088;&#1072;&#107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o-01360405\Post\2023\&#1052;&#1047;_2023\&#1057;&#1054;&#1042;_2023\&#1089;&#1086;&#1074;_&#1057;&#1064;\!&#1057;&#1064;_&#1057;&#1054;&#1042;_&#1087;&#1086;&#1082;&#1072;&#1079;&#1072;&#1090;&#1077;&#1083;&#1080;%20&#1076;&#1083;&#1103;%20&#1052;&#104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КРО, нач, н-у, н-у, МН"/>
      <sheetName val="2.КРО, нач, н-у, н-у, ОДА"/>
      <sheetName val="3.КРО, нач, н-у, н-у, ПР"/>
      <sheetName val="4.КРО, нач, н-у, н-у, ТНР"/>
      <sheetName val="5.нач, адапт, ОВЗ, н-у"/>
      <sheetName val="6.нач, адапт, ОВЗ, н-д"/>
      <sheetName val="7.нач, адапт, инв, н-у"/>
      <sheetName val="8.нач, адапт, инв, н-д"/>
      <sheetName val="9.нач, угл, н-у, н-у"/>
      <sheetName val="10.нач, угл, инв, н-у"/>
      <sheetName val="11.нач, н-у, инв, н-д"/>
      <sheetName val="12.нач, н-у, инв, н-у"/>
      <sheetName val="13.нач, н-у, н-у, н-у"/>
      <sheetName val="14.нач, н-у, н-у, мед"/>
      <sheetName val="15.нач, н-у, н-у, н-д"/>
      <sheetName val="СВОД_НАЧ"/>
      <sheetName val="16.осн, адапт, ОВЗ, н-у"/>
      <sheetName val="17.осн, адапт, ОВЗ, н-д"/>
      <sheetName val="18.осн, адапт, инв, н-д"/>
      <sheetName val="19.осн, адапт, инв, н-у"/>
      <sheetName val="20.осн, угл, н-у, н-у "/>
      <sheetName val="21.осн, угл, инв, н-у"/>
      <sheetName val="22.осн, н-у, инв, н-д"/>
      <sheetName val="23.осн, н-у, инв, н-у"/>
      <sheetName val="24.осн, н-у, н-у, н-у "/>
      <sheetName val="25.осн, н-у, н-у, мед"/>
      <sheetName val="26.осн, н-у, н-у, н-д"/>
      <sheetName val="СВОД_ОСН"/>
      <sheetName val="27.сред, адап, ОВЗ, н-у"/>
      <sheetName val="28.сред, адап, ОВЗ, н-д"/>
      <sheetName val="29.сред, адап, инв, н-у"/>
      <sheetName val="30.сред, адап, инв, н-д"/>
      <sheetName val="31.сред, угл, н-у, н-у"/>
      <sheetName val="32.сред, угл, инв, н-у"/>
      <sheetName val="33.сред, н-у, инв, н-у"/>
      <sheetName val="34.сред, н-у, инв, н-д"/>
      <sheetName val="35.сред, н-у,н-у,н-у"/>
      <sheetName val="36.сред, н-у, н-у, мед"/>
      <sheetName val="37.сред, н-у, н-у, н-д"/>
      <sheetName val="38.сред, н-у,н-у,ЗАОЧ"/>
      <sheetName val="СВОД_СРЕД"/>
      <sheetName val="39.доп, тех "/>
      <sheetName val="40.доп, естест"/>
      <sheetName val="41.доп физкульт."/>
      <sheetName val="42.доп, худож"/>
      <sheetName val="43.доп, турист"/>
      <sheetName val="44.доп соц-гуманит"/>
      <sheetName val="45.доп, н-у, НЕТ"/>
      <sheetName val="46.Предост.пит.НОО"/>
      <sheetName val="47.Предост.пит.ООО"/>
      <sheetName val="48.Предост.пит.СОО"/>
      <sheetName val="49.Содерж.детей (ОВЗ)"/>
      <sheetName val="50.Содерж.детей (н-у)"/>
      <sheetName val="51.Организ.отдыха (СШ)"/>
      <sheetName val="52.Организ.отдыха (ЛОЛ)"/>
      <sheetName val="Оценка"/>
      <sheetName val="Отчет"/>
      <sheetName val="Сверка для ГУО"/>
      <sheetName val="Лист1"/>
    </sheetNames>
    <sheetDataSet>
      <sheetData sheetId="0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1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2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3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4">
        <row r="26">
          <cell r="E26">
            <v>4</v>
          </cell>
          <cell r="F26">
            <v>4</v>
          </cell>
        </row>
        <row r="27">
          <cell r="E27">
            <v>7</v>
          </cell>
          <cell r="F27">
            <v>7</v>
          </cell>
        </row>
        <row r="29">
          <cell r="E29">
            <v>2</v>
          </cell>
          <cell r="F29">
            <v>2</v>
          </cell>
        </row>
        <row r="30">
          <cell r="E30">
            <v>30.78</v>
          </cell>
          <cell r="F30">
            <v>33.17</v>
          </cell>
        </row>
        <row r="32">
          <cell r="E32">
            <v>1</v>
          </cell>
          <cell r="F32">
            <v>0</v>
          </cell>
        </row>
        <row r="33">
          <cell r="E33">
            <v>1</v>
          </cell>
          <cell r="F33">
            <v>1</v>
          </cell>
        </row>
        <row r="35">
          <cell r="E35">
            <v>0</v>
          </cell>
          <cell r="F35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42">
          <cell r="E42">
            <v>33</v>
          </cell>
          <cell r="F42">
            <v>34</v>
          </cell>
        </row>
        <row r="43">
          <cell r="E43">
            <v>33</v>
          </cell>
          <cell r="F43">
            <v>34</v>
          </cell>
        </row>
        <row r="44">
          <cell r="E44">
            <v>33</v>
          </cell>
          <cell r="F44">
            <v>34</v>
          </cell>
        </row>
        <row r="45">
          <cell r="E45">
            <v>33</v>
          </cell>
          <cell r="F45">
            <v>34</v>
          </cell>
        </row>
        <row r="46">
          <cell r="E46">
            <v>33</v>
          </cell>
          <cell r="F46">
            <v>34</v>
          </cell>
        </row>
        <row r="47">
          <cell r="E47">
            <v>28</v>
          </cell>
          <cell r="F47">
            <v>29</v>
          </cell>
        </row>
        <row r="48">
          <cell r="E48">
            <v>28</v>
          </cell>
        </row>
        <row r="49">
          <cell r="E49">
            <v>28</v>
          </cell>
        </row>
        <row r="50">
          <cell r="E50">
            <v>28</v>
          </cell>
        </row>
      </sheetData>
      <sheetData sheetId="5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6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7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1</v>
          </cell>
          <cell r="F30">
            <v>1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0</v>
          </cell>
        </row>
        <row r="35">
          <cell r="E35">
            <v>0</v>
          </cell>
          <cell r="F35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42">
          <cell r="E42">
            <v>1</v>
          </cell>
          <cell r="F42">
            <v>1</v>
          </cell>
        </row>
        <row r="43">
          <cell r="E43">
            <v>1</v>
          </cell>
          <cell r="F43">
            <v>1</v>
          </cell>
        </row>
        <row r="44">
          <cell r="E44">
            <v>1</v>
          </cell>
          <cell r="F44">
            <v>1</v>
          </cell>
        </row>
        <row r="45">
          <cell r="E45">
            <v>1</v>
          </cell>
          <cell r="F45">
            <v>1</v>
          </cell>
        </row>
        <row r="46">
          <cell r="E46">
            <v>1</v>
          </cell>
          <cell r="F46">
            <v>1</v>
          </cell>
        </row>
        <row r="47">
          <cell r="E47">
            <v>1</v>
          </cell>
          <cell r="F47">
            <v>1</v>
          </cell>
        </row>
        <row r="48">
          <cell r="E48">
            <v>1</v>
          </cell>
        </row>
        <row r="49">
          <cell r="E49">
            <v>1</v>
          </cell>
        </row>
        <row r="50">
          <cell r="E50">
            <v>1</v>
          </cell>
        </row>
      </sheetData>
      <sheetData sheetId="8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9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10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11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2.33</v>
          </cell>
          <cell r="F30">
            <v>1.5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0</v>
          </cell>
        </row>
        <row r="35">
          <cell r="E35">
            <v>0</v>
          </cell>
          <cell r="F35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42">
          <cell r="E42">
            <v>1</v>
          </cell>
          <cell r="F42">
            <v>1</v>
          </cell>
        </row>
        <row r="43">
          <cell r="E43">
            <v>1</v>
          </cell>
          <cell r="F43">
            <v>1</v>
          </cell>
        </row>
        <row r="44">
          <cell r="E44">
            <v>1</v>
          </cell>
          <cell r="F44">
            <v>1</v>
          </cell>
        </row>
        <row r="45">
          <cell r="E45">
            <v>1</v>
          </cell>
          <cell r="F45">
            <v>1</v>
          </cell>
        </row>
        <row r="46">
          <cell r="E46">
            <v>1</v>
          </cell>
          <cell r="F46">
            <v>1</v>
          </cell>
        </row>
        <row r="47">
          <cell r="E47">
            <v>4</v>
          </cell>
          <cell r="F47">
            <v>4</v>
          </cell>
        </row>
        <row r="48">
          <cell r="E48">
            <v>4</v>
          </cell>
        </row>
        <row r="49">
          <cell r="E49">
            <v>4</v>
          </cell>
        </row>
        <row r="50">
          <cell r="E50">
            <v>4</v>
          </cell>
        </row>
      </sheetData>
      <sheetData sheetId="12">
        <row r="25">
          <cell r="F25">
            <v>84.4</v>
          </cell>
        </row>
        <row r="26">
          <cell r="E26">
            <v>126</v>
          </cell>
          <cell r="F26">
            <v>135</v>
          </cell>
        </row>
        <row r="27">
          <cell r="E27">
            <v>167</v>
          </cell>
          <cell r="F27">
            <v>160</v>
          </cell>
        </row>
        <row r="28">
          <cell r="F28">
            <v>2.8</v>
          </cell>
        </row>
        <row r="29">
          <cell r="E29">
            <v>20</v>
          </cell>
          <cell r="F29">
            <v>20</v>
          </cell>
        </row>
        <row r="30">
          <cell r="E30">
            <v>738.89</v>
          </cell>
          <cell r="F30">
            <v>727</v>
          </cell>
        </row>
        <row r="31">
          <cell r="F31">
            <v>0</v>
          </cell>
        </row>
        <row r="32">
          <cell r="E32">
            <v>3</v>
          </cell>
          <cell r="F32">
            <v>0</v>
          </cell>
        </row>
        <row r="33">
          <cell r="E33">
            <v>16</v>
          </cell>
          <cell r="F33">
            <v>19</v>
          </cell>
        </row>
        <row r="34">
          <cell r="F34">
            <v>150</v>
          </cell>
        </row>
        <row r="35">
          <cell r="E35">
            <v>1</v>
          </cell>
          <cell r="F35">
            <v>1</v>
          </cell>
        </row>
        <row r="37">
          <cell r="E37">
            <v>2</v>
          </cell>
          <cell r="F37">
            <v>3</v>
          </cell>
        </row>
        <row r="38">
          <cell r="E38">
            <v>0</v>
          </cell>
          <cell r="F38">
            <v>0</v>
          </cell>
        </row>
        <row r="42">
          <cell r="E42">
            <v>734</v>
          </cell>
          <cell r="F42">
            <v>724</v>
          </cell>
        </row>
        <row r="43">
          <cell r="E43">
            <v>734</v>
          </cell>
          <cell r="F43">
            <v>721</v>
          </cell>
        </row>
        <row r="44">
          <cell r="E44">
            <v>734</v>
          </cell>
          <cell r="F44">
            <v>716</v>
          </cell>
        </row>
        <row r="45">
          <cell r="E45">
            <v>734</v>
          </cell>
          <cell r="F45">
            <v>716</v>
          </cell>
        </row>
        <row r="46">
          <cell r="E46">
            <v>734</v>
          </cell>
          <cell r="F46">
            <v>716</v>
          </cell>
        </row>
        <row r="47">
          <cell r="E47">
            <v>745</v>
          </cell>
          <cell r="F47">
            <v>769</v>
          </cell>
        </row>
        <row r="48">
          <cell r="E48">
            <v>745</v>
          </cell>
        </row>
        <row r="49">
          <cell r="E49">
            <v>745</v>
          </cell>
        </row>
        <row r="50">
          <cell r="E50">
            <v>745</v>
          </cell>
        </row>
      </sheetData>
      <sheetData sheetId="13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14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1</v>
          </cell>
          <cell r="F30">
            <v>1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0</v>
          </cell>
        </row>
        <row r="35">
          <cell r="E35">
            <v>0</v>
          </cell>
          <cell r="F35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</row>
        <row r="42">
          <cell r="E42">
            <v>1</v>
          </cell>
          <cell r="F42">
            <v>1</v>
          </cell>
        </row>
        <row r="43">
          <cell r="E43">
            <v>1</v>
          </cell>
          <cell r="F43">
            <v>1</v>
          </cell>
        </row>
        <row r="44">
          <cell r="E44">
            <v>1</v>
          </cell>
          <cell r="F44">
            <v>1</v>
          </cell>
        </row>
        <row r="45">
          <cell r="E45">
            <v>1</v>
          </cell>
          <cell r="F45">
            <v>1</v>
          </cell>
        </row>
        <row r="46">
          <cell r="E46">
            <v>1</v>
          </cell>
          <cell r="F46">
            <v>1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15" refreshError="1"/>
      <sheetData sheetId="16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3</v>
          </cell>
          <cell r="F30">
            <v>4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</v>
          </cell>
          <cell r="F47">
            <v>4</v>
          </cell>
        </row>
        <row r="48">
          <cell r="E48">
            <v>3</v>
          </cell>
        </row>
        <row r="49">
          <cell r="E49">
            <v>3</v>
          </cell>
        </row>
        <row r="50">
          <cell r="E50">
            <v>3</v>
          </cell>
        </row>
      </sheetData>
      <sheetData sheetId="17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18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1.1100000000000001</v>
          </cell>
          <cell r="F30">
            <v>1.67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1</v>
          </cell>
        </row>
        <row r="35">
          <cell r="E35">
            <v>0</v>
          </cell>
          <cell r="F35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42">
          <cell r="E42">
            <v>2</v>
          </cell>
          <cell r="F42">
            <v>2</v>
          </cell>
        </row>
        <row r="43">
          <cell r="E43">
            <v>2</v>
          </cell>
          <cell r="F43">
            <v>2</v>
          </cell>
        </row>
        <row r="44">
          <cell r="E44">
            <v>2</v>
          </cell>
          <cell r="F44">
            <v>2</v>
          </cell>
        </row>
        <row r="45">
          <cell r="E45">
            <v>2</v>
          </cell>
          <cell r="F45">
            <v>2</v>
          </cell>
        </row>
        <row r="46">
          <cell r="E46">
            <v>2</v>
          </cell>
          <cell r="F46">
            <v>2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19"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6.78</v>
          </cell>
          <cell r="F30">
            <v>8.67</v>
          </cell>
        </row>
        <row r="32">
          <cell r="E32">
            <v>1</v>
          </cell>
          <cell r="F32">
            <v>0</v>
          </cell>
        </row>
        <row r="33">
          <cell r="E33">
            <v>0</v>
          </cell>
          <cell r="F33">
            <v>3</v>
          </cell>
        </row>
        <row r="35">
          <cell r="E35">
            <v>0</v>
          </cell>
          <cell r="F35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42">
          <cell r="E42">
            <v>9</v>
          </cell>
          <cell r="F42">
            <v>9</v>
          </cell>
        </row>
        <row r="43">
          <cell r="E43">
            <v>9</v>
          </cell>
          <cell r="F43">
            <v>9</v>
          </cell>
        </row>
        <row r="44">
          <cell r="E44">
            <v>9</v>
          </cell>
          <cell r="F44">
            <v>9</v>
          </cell>
        </row>
        <row r="45">
          <cell r="E45">
            <v>9</v>
          </cell>
          <cell r="F45">
            <v>9</v>
          </cell>
        </row>
        <row r="46">
          <cell r="E46">
            <v>9</v>
          </cell>
          <cell r="F46">
            <v>9</v>
          </cell>
        </row>
        <row r="47">
          <cell r="E47">
            <v>4</v>
          </cell>
          <cell r="F47">
            <v>7</v>
          </cell>
        </row>
        <row r="48">
          <cell r="E48">
            <v>4</v>
          </cell>
        </row>
        <row r="49">
          <cell r="E49">
            <v>4</v>
          </cell>
        </row>
        <row r="50">
          <cell r="E50">
            <v>4</v>
          </cell>
        </row>
      </sheetData>
      <sheetData sheetId="20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21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22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1</v>
          </cell>
          <cell r="F30">
            <v>1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1</v>
          </cell>
          <cell r="F47">
            <v>1</v>
          </cell>
        </row>
        <row r="48">
          <cell r="E48">
            <v>1</v>
          </cell>
        </row>
        <row r="49">
          <cell r="E49">
            <v>1</v>
          </cell>
        </row>
        <row r="50">
          <cell r="E50">
            <v>1</v>
          </cell>
        </row>
      </sheetData>
      <sheetData sheetId="23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4</v>
          </cell>
          <cell r="F30">
            <v>4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4</v>
          </cell>
          <cell r="F47">
            <v>4</v>
          </cell>
        </row>
        <row r="48">
          <cell r="E48">
            <v>4</v>
          </cell>
        </row>
        <row r="49">
          <cell r="E49">
            <v>4</v>
          </cell>
        </row>
        <row r="50">
          <cell r="E50">
            <v>4</v>
          </cell>
        </row>
      </sheetData>
      <sheetData sheetId="24">
        <row r="26">
          <cell r="E26">
            <v>88</v>
          </cell>
          <cell r="F26">
            <v>88</v>
          </cell>
        </row>
        <row r="27">
          <cell r="E27">
            <v>117</v>
          </cell>
          <cell r="F27">
            <v>117</v>
          </cell>
        </row>
        <row r="29">
          <cell r="E29">
            <v>0</v>
          </cell>
          <cell r="F29">
            <v>85</v>
          </cell>
        </row>
        <row r="30">
          <cell r="E30">
            <v>686.22</v>
          </cell>
          <cell r="F30">
            <v>673</v>
          </cell>
        </row>
        <row r="32">
          <cell r="E32">
            <v>1</v>
          </cell>
          <cell r="F32">
            <v>1</v>
          </cell>
        </row>
        <row r="33">
          <cell r="E33">
            <v>17</v>
          </cell>
          <cell r="F33">
            <v>17</v>
          </cell>
        </row>
        <row r="35">
          <cell r="E35">
            <v>1</v>
          </cell>
          <cell r="F35">
            <v>1</v>
          </cell>
        </row>
        <row r="37">
          <cell r="E37">
            <v>2</v>
          </cell>
          <cell r="F37">
            <v>3</v>
          </cell>
        </row>
        <row r="38">
          <cell r="E38">
            <v>0</v>
          </cell>
          <cell r="F38">
            <v>0</v>
          </cell>
        </row>
        <row r="42">
          <cell r="E42">
            <v>672</v>
          </cell>
          <cell r="F42">
            <v>670</v>
          </cell>
        </row>
        <row r="43">
          <cell r="E43">
            <v>672</v>
          </cell>
          <cell r="F43">
            <v>670</v>
          </cell>
        </row>
        <row r="44">
          <cell r="E44">
            <v>672</v>
          </cell>
          <cell r="F44">
            <v>668</v>
          </cell>
        </row>
        <row r="45">
          <cell r="E45">
            <v>672</v>
          </cell>
          <cell r="F45">
            <v>667</v>
          </cell>
        </row>
        <row r="46">
          <cell r="E46">
            <v>672</v>
          </cell>
          <cell r="F46">
            <v>667</v>
          </cell>
        </row>
        <row r="47">
          <cell r="E47">
            <v>704</v>
          </cell>
          <cell r="F47">
            <v>696</v>
          </cell>
        </row>
        <row r="48">
          <cell r="E48">
            <v>704</v>
          </cell>
        </row>
        <row r="49">
          <cell r="E49">
            <v>704</v>
          </cell>
        </row>
        <row r="50">
          <cell r="E50">
            <v>704</v>
          </cell>
        </row>
      </sheetData>
      <sheetData sheetId="25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26"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0.56000000000000005</v>
          </cell>
          <cell r="F30">
            <v>0.83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1</v>
          </cell>
        </row>
        <row r="35">
          <cell r="E35">
            <v>0</v>
          </cell>
          <cell r="F35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</row>
        <row r="42">
          <cell r="E42">
            <v>1</v>
          </cell>
          <cell r="F42">
            <v>1</v>
          </cell>
        </row>
        <row r="43">
          <cell r="E43">
            <v>1</v>
          </cell>
          <cell r="F43">
            <v>1</v>
          </cell>
        </row>
        <row r="44">
          <cell r="E44">
            <v>1</v>
          </cell>
          <cell r="F44">
            <v>1</v>
          </cell>
        </row>
        <row r="45">
          <cell r="E45">
            <v>1</v>
          </cell>
          <cell r="F45">
            <v>1</v>
          </cell>
        </row>
        <row r="46">
          <cell r="E46">
            <v>1</v>
          </cell>
          <cell r="F46">
            <v>1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27" refreshError="1"/>
      <sheetData sheetId="28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29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30">
        <row r="26">
          <cell r="E26">
            <v>0</v>
          </cell>
        </row>
        <row r="27">
          <cell r="E27">
            <v>0</v>
          </cell>
        </row>
        <row r="29">
          <cell r="E29">
            <v>1</v>
          </cell>
          <cell r="F29">
            <v>1</v>
          </cell>
        </row>
        <row r="30">
          <cell r="E30">
            <v>1</v>
          </cell>
          <cell r="F30">
            <v>1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</row>
        <row r="35">
          <cell r="E35">
            <v>0</v>
          </cell>
          <cell r="F35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42">
          <cell r="E42">
            <v>1</v>
          </cell>
          <cell r="F42">
            <v>1</v>
          </cell>
        </row>
        <row r="43">
          <cell r="E43">
            <v>1</v>
          </cell>
          <cell r="F43">
            <v>1</v>
          </cell>
        </row>
        <row r="44">
          <cell r="E44">
            <v>1</v>
          </cell>
          <cell r="F44">
            <v>1</v>
          </cell>
        </row>
        <row r="45">
          <cell r="E45">
            <v>1</v>
          </cell>
          <cell r="F45">
            <v>1</v>
          </cell>
        </row>
        <row r="46">
          <cell r="E46">
            <v>1</v>
          </cell>
          <cell r="F46">
            <v>1</v>
          </cell>
        </row>
        <row r="47">
          <cell r="E47">
            <v>1</v>
          </cell>
          <cell r="F47">
            <v>1</v>
          </cell>
        </row>
        <row r="48">
          <cell r="E48">
            <v>1</v>
          </cell>
        </row>
        <row r="49">
          <cell r="E49">
            <v>1</v>
          </cell>
        </row>
        <row r="50">
          <cell r="E50">
            <v>1</v>
          </cell>
        </row>
      </sheetData>
      <sheetData sheetId="31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32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33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34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4</v>
          </cell>
          <cell r="F30">
            <v>4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4</v>
          </cell>
          <cell r="F47">
            <v>4</v>
          </cell>
        </row>
        <row r="48">
          <cell r="E48">
            <v>4</v>
          </cell>
        </row>
        <row r="49">
          <cell r="E49">
            <v>4</v>
          </cell>
        </row>
        <row r="50">
          <cell r="E50">
            <v>4</v>
          </cell>
        </row>
      </sheetData>
      <sheetData sheetId="35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36">
        <row r="26">
          <cell r="E26">
            <v>32</v>
          </cell>
          <cell r="F26">
            <v>25</v>
          </cell>
        </row>
        <row r="27">
          <cell r="E27">
            <v>54</v>
          </cell>
          <cell r="F27">
            <v>41</v>
          </cell>
        </row>
        <row r="29">
          <cell r="E29">
            <v>40</v>
          </cell>
          <cell r="F29">
            <v>40</v>
          </cell>
        </row>
        <row r="30">
          <cell r="E30">
            <v>108.67</v>
          </cell>
          <cell r="F30">
            <v>107.17</v>
          </cell>
        </row>
        <row r="32">
          <cell r="E32">
            <v>5</v>
          </cell>
          <cell r="F32">
            <v>1</v>
          </cell>
        </row>
        <row r="33">
          <cell r="E33">
            <v>11</v>
          </cell>
          <cell r="F33">
            <v>13</v>
          </cell>
        </row>
        <row r="35">
          <cell r="E35">
            <v>1</v>
          </cell>
          <cell r="F35">
            <v>1</v>
          </cell>
        </row>
        <row r="37">
          <cell r="E37">
            <v>2</v>
          </cell>
          <cell r="F37">
            <v>3</v>
          </cell>
        </row>
        <row r="38">
          <cell r="E38">
            <v>0</v>
          </cell>
          <cell r="F38">
            <v>0</v>
          </cell>
        </row>
        <row r="42">
          <cell r="E42">
            <v>110</v>
          </cell>
          <cell r="F42">
            <v>108</v>
          </cell>
        </row>
        <row r="43">
          <cell r="E43">
            <v>110</v>
          </cell>
          <cell r="F43">
            <v>107</v>
          </cell>
        </row>
        <row r="44">
          <cell r="E44">
            <v>110</v>
          </cell>
          <cell r="F44">
            <v>107</v>
          </cell>
        </row>
        <row r="45">
          <cell r="E45">
            <v>110</v>
          </cell>
          <cell r="F45">
            <v>107</v>
          </cell>
        </row>
        <row r="46">
          <cell r="E46">
            <v>110</v>
          </cell>
          <cell r="F46">
            <v>107</v>
          </cell>
        </row>
        <row r="47">
          <cell r="E47">
            <v>107</v>
          </cell>
          <cell r="F47">
            <v>107</v>
          </cell>
        </row>
        <row r="48">
          <cell r="E48">
            <v>107</v>
          </cell>
        </row>
        <row r="49">
          <cell r="E49">
            <v>107</v>
          </cell>
        </row>
        <row r="50">
          <cell r="E50">
            <v>107</v>
          </cell>
        </row>
      </sheetData>
      <sheetData sheetId="37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38">
        <row r="26">
          <cell r="E26">
            <v>0</v>
          </cell>
          <cell r="F26">
            <v>0</v>
          </cell>
        </row>
        <row r="27">
          <cell r="E27">
            <v>1</v>
          </cell>
          <cell r="F27">
            <v>1</v>
          </cell>
        </row>
        <row r="29">
          <cell r="E29">
            <v>0</v>
          </cell>
          <cell r="F29">
            <v>0</v>
          </cell>
        </row>
        <row r="30">
          <cell r="E30">
            <v>0.56000000000000005</v>
          </cell>
          <cell r="F30">
            <v>0.83</v>
          </cell>
        </row>
        <row r="32">
          <cell r="E32">
            <v>1</v>
          </cell>
          <cell r="F32">
            <v>0</v>
          </cell>
        </row>
        <row r="33">
          <cell r="E33">
            <v>2</v>
          </cell>
          <cell r="F33">
            <v>2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1</v>
          </cell>
          <cell r="F42">
            <v>1</v>
          </cell>
        </row>
        <row r="43">
          <cell r="E43">
            <v>1</v>
          </cell>
          <cell r="F43">
            <v>1</v>
          </cell>
        </row>
        <row r="44">
          <cell r="E44">
            <v>1</v>
          </cell>
          <cell r="F44">
            <v>1</v>
          </cell>
        </row>
        <row r="45">
          <cell r="E45">
            <v>1</v>
          </cell>
          <cell r="F45">
            <v>1</v>
          </cell>
        </row>
        <row r="46">
          <cell r="E46">
            <v>1</v>
          </cell>
          <cell r="F46">
            <v>1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39">
        <row r="26">
          <cell r="E26">
            <v>0</v>
          </cell>
        </row>
        <row r="27">
          <cell r="E27">
            <v>0</v>
          </cell>
        </row>
        <row r="29">
          <cell r="E29">
            <v>0</v>
          </cell>
        </row>
        <row r="30">
          <cell r="E30">
            <v>0</v>
          </cell>
          <cell r="F30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  <sheetData sheetId="40" refreshError="1"/>
      <sheetData sheetId="41">
        <row r="25">
          <cell r="E25">
            <v>44.44</v>
          </cell>
          <cell r="F25">
            <v>66.666666666666671</v>
          </cell>
        </row>
        <row r="48">
          <cell r="E48">
            <v>80</v>
          </cell>
          <cell r="G48">
            <v>80</v>
          </cell>
        </row>
        <row r="49">
          <cell r="E49">
            <v>80</v>
          </cell>
          <cell r="G49">
            <v>80</v>
          </cell>
        </row>
        <row r="50">
          <cell r="E50">
            <v>80</v>
          </cell>
          <cell r="G50">
            <v>80</v>
          </cell>
        </row>
        <row r="51">
          <cell r="E51">
            <v>80</v>
          </cell>
          <cell r="G51">
            <v>80</v>
          </cell>
        </row>
        <row r="52">
          <cell r="E52">
            <v>80</v>
          </cell>
          <cell r="G52">
            <v>80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</sheetData>
      <sheetData sheetId="42">
        <row r="25">
          <cell r="E25">
            <v>57.78</v>
          </cell>
          <cell r="F25">
            <v>66.666666666666671</v>
          </cell>
        </row>
        <row r="48">
          <cell r="E48">
            <v>80</v>
          </cell>
          <cell r="G48">
            <v>80</v>
          </cell>
        </row>
        <row r="49">
          <cell r="E49">
            <v>80</v>
          </cell>
          <cell r="G49">
            <v>80</v>
          </cell>
        </row>
        <row r="50">
          <cell r="E50">
            <v>80</v>
          </cell>
          <cell r="G50">
            <v>80</v>
          </cell>
        </row>
        <row r="51">
          <cell r="E51">
            <v>80</v>
          </cell>
          <cell r="G51">
            <v>80</v>
          </cell>
        </row>
        <row r="52">
          <cell r="E52">
            <v>80</v>
          </cell>
          <cell r="G52">
            <v>80</v>
          </cell>
        </row>
        <row r="53">
          <cell r="E53">
            <v>30</v>
          </cell>
        </row>
        <row r="54">
          <cell r="E54">
            <v>30</v>
          </cell>
        </row>
        <row r="55">
          <cell r="E55">
            <v>30</v>
          </cell>
        </row>
        <row r="56">
          <cell r="E56">
            <v>30</v>
          </cell>
        </row>
      </sheetData>
      <sheetData sheetId="43">
        <row r="25">
          <cell r="E25">
            <v>443.33</v>
          </cell>
          <cell r="F25">
            <v>415</v>
          </cell>
        </row>
        <row r="48">
          <cell r="E48">
            <v>398</v>
          </cell>
          <cell r="G48">
            <v>398</v>
          </cell>
        </row>
        <row r="49">
          <cell r="E49">
            <v>398</v>
          </cell>
          <cell r="G49">
            <v>398</v>
          </cell>
        </row>
        <row r="50">
          <cell r="E50">
            <v>398</v>
          </cell>
          <cell r="G50">
            <v>398</v>
          </cell>
        </row>
        <row r="51">
          <cell r="E51">
            <v>398</v>
          </cell>
          <cell r="G51">
            <v>398</v>
          </cell>
        </row>
        <row r="52">
          <cell r="E52">
            <v>398</v>
          </cell>
          <cell r="G52">
            <v>398</v>
          </cell>
        </row>
        <row r="53">
          <cell r="E53">
            <v>500</v>
          </cell>
          <cell r="G53">
            <v>500</v>
          </cell>
        </row>
        <row r="54">
          <cell r="E54">
            <v>500</v>
          </cell>
        </row>
        <row r="55">
          <cell r="E55">
            <v>500</v>
          </cell>
        </row>
        <row r="56">
          <cell r="E56">
            <v>500</v>
          </cell>
        </row>
      </sheetData>
      <sheetData sheetId="44">
        <row r="25">
          <cell r="E25">
            <v>306.67</v>
          </cell>
          <cell r="F25">
            <v>290</v>
          </cell>
        </row>
        <row r="48">
          <cell r="E48">
            <v>280</v>
          </cell>
          <cell r="G48">
            <v>280</v>
          </cell>
        </row>
        <row r="49">
          <cell r="E49">
            <v>280</v>
          </cell>
          <cell r="G49">
            <v>280</v>
          </cell>
        </row>
        <row r="50">
          <cell r="E50">
            <v>280</v>
          </cell>
          <cell r="G50">
            <v>280</v>
          </cell>
        </row>
        <row r="51">
          <cell r="E51">
            <v>280</v>
          </cell>
          <cell r="G51">
            <v>280</v>
          </cell>
        </row>
        <row r="52">
          <cell r="E52">
            <v>280</v>
          </cell>
          <cell r="G52">
            <v>280</v>
          </cell>
        </row>
        <row r="53">
          <cell r="E53">
            <v>340</v>
          </cell>
          <cell r="G53">
            <v>340</v>
          </cell>
        </row>
        <row r="54">
          <cell r="E54">
            <v>340</v>
          </cell>
        </row>
        <row r="55">
          <cell r="E55">
            <v>340</v>
          </cell>
        </row>
        <row r="56">
          <cell r="E56">
            <v>340</v>
          </cell>
        </row>
      </sheetData>
      <sheetData sheetId="45">
        <row r="25">
          <cell r="E25">
            <v>11.11</v>
          </cell>
          <cell r="F25">
            <v>16.666666666666668</v>
          </cell>
        </row>
        <row r="48">
          <cell r="E48">
            <v>20</v>
          </cell>
          <cell r="G48">
            <v>20</v>
          </cell>
        </row>
        <row r="49">
          <cell r="E49">
            <v>20</v>
          </cell>
          <cell r="G49">
            <v>20</v>
          </cell>
        </row>
        <row r="50">
          <cell r="E50">
            <v>20</v>
          </cell>
          <cell r="G50">
            <v>20</v>
          </cell>
        </row>
        <row r="51">
          <cell r="E51">
            <v>20</v>
          </cell>
          <cell r="G51">
            <v>20</v>
          </cell>
        </row>
        <row r="52">
          <cell r="E52">
            <v>20</v>
          </cell>
          <cell r="G52">
            <v>20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</sheetData>
      <sheetData sheetId="46">
        <row r="25">
          <cell r="E25">
            <v>299.44</v>
          </cell>
          <cell r="F25">
            <v>284.16666666666669</v>
          </cell>
        </row>
        <row r="48">
          <cell r="E48">
            <v>275</v>
          </cell>
          <cell r="G48">
            <v>275</v>
          </cell>
        </row>
        <row r="49">
          <cell r="E49">
            <v>275</v>
          </cell>
          <cell r="G49">
            <v>275</v>
          </cell>
        </row>
        <row r="50">
          <cell r="E50">
            <v>275</v>
          </cell>
          <cell r="G50">
            <v>275</v>
          </cell>
        </row>
        <row r="51">
          <cell r="E51">
            <v>275</v>
          </cell>
          <cell r="G51">
            <v>275</v>
          </cell>
        </row>
        <row r="52">
          <cell r="E52">
            <v>275</v>
          </cell>
          <cell r="G52">
            <v>275</v>
          </cell>
        </row>
        <row r="53">
          <cell r="E53">
            <v>330</v>
          </cell>
          <cell r="G53">
            <v>330</v>
          </cell>
        </row>
        <row r="54">
          <cell r="E54">
            <v>330</v>
          </cell>
        </row>
        <row r="55">
          <cell r="E55">
            <v>330</v>
          </cell>
        </row>
        <row r="56">
          <cell r="E56">
            <v>330</v>
          </cell>
        </row>
      </sheetData>
      <sheetData sheetId="47"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сентябрь"/>
      <sheetName val="октябрь"/>
      <sheetName val="ноябрь"/>
      <sheetName val="декабрь"/>
      <sheetName val="Среднее"/>
      <sheetName val="сш 1"/>
      <sheetName val="8"/>
      <sheetName val="9"/>
      <sheetName val="10"/>
      <sheetName val="11"/>
      <sheetName val="12"/>
      <sheetName val="13"/>
      <sheetName val="14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30"/>
      <sheetName val="31"/>
      <sheetName val="32"/>
      <sheetName val="282"/>
      <sheetName val="292"/>
      <sheetName val="296"/>
      <sheetName val="300"/>
      <sheetName val="301"/>
      <sheetName val="303"/>
      <sheetName val="308"/>
      <sheetName val="309"/>
      <sheetName val="311"/>
      <sheetName val="315"/>
      <sheetName val="316"/>
      <sheetName val="326"/>
      <sheetName val="329"/>
      <sheetName val="330"/>
      <sheetName val="333"/>
      <sheetName val="сш 2"/>
      <sheetName val="сш 5"/>
      <sheetName val="сш 7"/>
      <sheetName val="сш 18"/>
      <sheetName val="сш 24"/>
      <sheetName val="сш 56"/>
      <sheetName val="сш 66"/>
      <sheetName val="сш 69"/>
      <sheetName val="сш 85"/>
      <sheetName val="сш 91"/>
      <sheetName val="сш 98"/>
      <sheetName val="сш 108"/>
      <sheetName val="сш 115"/>
      <sheetName val="сш 121"/>
      <sheetName val="сш 129"/>
      <sheetName val="сш 134"/>
      <sheetName val="сш 139"/>
      <sheetName val="сш 141"/>
      <sheetName val="сш 143"/>
      <sheetName val="сш 144"/>
      <sheetName val="сш 145"/>
      <sheetName val="сш 147"/>
      <sheetName val="сш 149"/>
      <sheetName val="сш 150"/>
      <sheetName val="сш 151"/>
      <sheetName val="сш 152"/>
      <sheetName val="сш 154"/>
      <sheetName val="сш 156"/>
      <sheetName val="сш 157"/>
      <sheetName val="ч.часы"/>
    </sheetNames>
    <sheetDataSet>
      <sheetData sheetId="0"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33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734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2</v>
          </cell>
          <cell r="T12">
            <v>9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672</v>
          </cell>
          <cell r="Z12">
            <v>0</v>
          </cell>
          <cell r="AA12">
            <v>1</v>
          </cell>
          <cell r="AB12">
            <v>0</v>
          </cell>
          <cell r="AC12">
            <v>0</v>
          </cell>
          <cell r="AD12">
            <v>1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110</v>
          </cell>
          <cell r="AK12">
            <v>0</v>
          </cell>
          <cell r="AL12">
            <v>1</v>
          </cell>
          <cell r="AM12">
            <v>0</v>
          </cell>
          <cell r="AN12">
            <v>80</v>
          </cell>
          <cell r="AO12">
            <v>80</v>
          </cell>
          <cell r="AP12">
            <v>398</v>
          </cell>
          <cell r="AQ12">
            <v>280</v>
          </cell>
          <cell r="AR12">
            <v>20</v>
          </cell>
          <cell r="AS12">
            <v>275</v>
          </cell>
        </row>
      </sheetData>
      <sheetData sheetId="1"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33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734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2</v>
          </cell>
          <cell r="T12">
            <v>9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672</v>
          </cell>
          <cell r="Z12">
            <v>0</v>
          </cell>
          <cell r="AA12">
            <v>1</v>
          </cell>
          <cell r="AB12">
            <v>0</v>
          </cell>
          <cell r="AC12">
            <v>0</v>
          </cell>
          <cell r="AD12">
            <v>1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110</v>
          </cell>
          <cell r="AK12">
            <v>0</v>
          </cell>
          <cell r="AL12">
            <v>1</v>
          </cell>
          <cell r="AM12">
            <v>0</v>
          </cell>
          <cell r="AN12">
            <v>80</v>
          </cell>
          <cell r="AO12">
            <v>80</v>
          </cell>
          <cell r="AP12">
            <v>398</v>
          </cell>
          <cell r="AQ12">
            <v>280</v>
          </cell>
          <cell r="AR12">
            <v>20</v>
          </cell>
          <cell r="AS12">
            <v>275</v>
          </cell>
        </row>
      </sheetData>
      <sheetData sheetId="2"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33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734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2</v>
          </cell>
          <cell r="T12">
            <v>9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672</v>
          </cell>
          <cell r="Z12">
            <v>0</v>
          </cell>
          <cell r="AA12">
            <v>1</v>
          </cell>
          <cell r="AB12">
            <v>0</v>
          </cell>
          <cell r="AC12">
            <v>0</v>
          </cell>
          <cell r="AD12">
            <v>1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110</v>
          </cell>
          <cell r="AK12">
            <v>0</v>
          </cell>
          <cell r="AL12">
            <v>1</v>
          </cell>
          <cell r="AM12">
            <v>0</v>
          </cell>
          <cell r="AN12">
            <v>80</v>
          </cell>
          <cell r="AO12">
            <v>80</v>
          </cell>
          <cell r="AP12">
            <v>398</v>
          </cell>
          <cell r="AQ12">
            <v>280</v>
          </cell>
          <cell r="AR12">
            <v>20</v>
          </cell>
          <cell r="AS12">
            <v>275</v>
          </cell>
        </row>
      </sheetData>
      <sheetData sheetId="3"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33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734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2</v>
          </cell>
          <cell r="T12">
            <v>9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672</v>
          </cell>
          <cell r="Z12">
            <v>0</v>
          </cell>
          <cell r="AA12">
            <v>1</v>
          </cell>
          <cell r="AB12">
            <v>0</v>
          </cell>
          <cell r="AC12">
            <v>0</v>
          </cell>
          <cell r="AD12">
            <v>1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110</v>
          </cell>
          <cell r="AK12">
            <v>0</v>
          </cell>
          <cell r="AL12">
            <v>1</v>
          </cell>
          <cell r="AM12">
            <v>0</v>
          </cell>
          <cell r="AN12">
            <v>80</v>
          </cell>
          <cell r="AO12">
            <v>80</v>
          </cell>
          <cell r="AP12">
            <v>398</v>
          </cell>
          <cell r="AQ12">
            <v>280</v>
          </cell>
          <cell r="AR12">
            <v>20</v>
          </cell>
          <cell r="AS12">
            <v>275</v>
          </cell>
        </row>
      </sheetData>
      <sheetData sheetId="4"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33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734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2</v>
          </cell>
          <cell r="T12">
            <v>9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672</v>
          </cell>
          <cell r="Z12">
            <v>0</v>
          </cell>
          <cell r="AA12">
            <v>1</v>
          </cell>
          <cell r="AB12">
            <v>0</v>
          </cell>
          <cell r="AC12">
            <v>0</v>
          </cell>
          <cell r="AD12">
            <v>1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110</v>
          </cell>
          <cell r="AK12">
            <v>0</v>
          </cell>
          <cell r="AL12">
            <v>1</v>
          </cell>
          <cell r="AM12">
            <v>0</v>
          </cell>
          <cell r="AN12">
            <v>80</v>
          </cell>
          <cell r="AO12">
            <v>80</v>
          </cell>
          <cell r="AP12">
            <v>398</v>
          </cell>
          <cell r="AQ12">
            <v>280</v>
          </cell>
          <cell r="AR12">
            <v>20</v>
          </cell>
          <cell r="AS12">
            <v>275</v>
          </cell>
        </row>
      </sheetData>
      <sheetData sheetId="5"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28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4</v>
          </cell>
          <cell r="N12">
            <v>745</v>
          </cell>
          <cell r="O12">
            <v>0</v>
          </cell>
          <cell r="P12">
            <v>0</v>
          </cell>
          <cell r="Q12">
            <v>3</v>
          </cell>
          <cell r="R12">
            <v>0</v>
          </cell>
          <cell r="S12">
            <v>0</v>
          </cell>
          <cell r="T12">
            <v>4</v>
          </cell>
          <cell r="U12">
            <v>0</v>
          </cell>
          <cell r="V12">
            <v>0</v>
          </cell>
          <cell r="W12">
            <v>1</v>
          </cell>
          <cell r="X12">
            <v>4</v>
          </cell>
          <cell r="Y12">
            <v>704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</v>
          </cell>
          <cell r="AE12">
            <v>0</v>
          </cell>
          <cell r="AF12">
            <v>0</v>
          </cell>
          <cell r="AG12">
            <v>0</v>
          </cell>
          <cell r="AH12">
            <v>4</v>
          </cell>
          <cell r="AI12">
            <v>0</v>
          </cell>
          <cell r="AJ12">
            <v>107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30</v>
          </cell>
          <cell r="AP12">
            <v>500</v>
          </cell>
          <cell r="AQ12">
            <v>340</v>
          </cell>
          <cell r="AR12">
            <v>0</v>
          </cell>
          <cell r="AS12">
            <v>330</v>
          </cell>
        </row>
      </sheetData>
      <sheetData sheetId="6"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28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4</v>
          </cell>
          <cell r="N12">
            <v>745</v>
          </cell>
          <cell r="O12">
            <v>0</v>
          </cell>
          <cell r="P12">
            <v>0</v>
          </cell>
          <cell r="Q12">
            <v>3</v>
          </cell>
          <cell r="R12">
            <v>0</v>
          </cell>
          <cell r="S12">
            <v>0</v>
          </cell>
          <cell r="T12">
            <v>4</v>
          </cell>
          <cell r="U12">
            <v>0</v>
          </cell>
          <cell r="V12">
            <v>0</v>
          </cell>
          <cell r="W12">
            <v>1</v>
          </cell>
          <cell r="X12">
            <v>4</v>
          </cell>
          <cell r="Y12">
            <v>704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</v>
          </cell>
          <cell r="AE12">
            <v>0</v>
          </cell>
          <cell r="AF12">
            <v>0</v>
          </cell>
          <cell r="AG12">
            <v>0</v>
          </cell>
          <cell r="AH12">
            <v>4</v>
          </cell>
          <cell r="AI12">
            <v>0</v>
          </cell>
          <cell r="AJ12">
            <v>107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30</v>
          </cell>
          <cell r="AP12">
            <v>500</v>
          </cell>
          <cell r="AQ12">
            <v>340</v>
          </cell>
          <cell r="AR12">
            <v>0</v>
          </cell>
          <cell r="AS12">
            <v>330</v>
          </cell>
        </row>
      </sheetData>
      <sheetData sheetId="7"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28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4</v>
          </cell>
          <cell r="N12">
            <v>745</v>
          </cell>
          <cell r="O12">
            <v>0</v>
          </cell>
          <cell r="P12">
            <v>0</v>
          </cell>
          <cell r="Q12">
            <v>3</v>
          </cell>
          <cell r="R12">
            <v>0</v>
          </cell>
          <cell r="S12">
            <v>0</v>
          </cell>
          <cell r="T12">
            <v>4</v>
          </cell>
          <cell r="U12">
            <v>0</v>
          </cell>
          <cell r="V12">
            <v>0</v>
          </cell>
          <cell r="W12">
            <v>1</v>
          </cell>
          <cell r="X12">
            <v>4</v>
          </cell>
          <cell r="Y12">
            <v>704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</v>
          </cell>
          <cell r="AE12">
            <v>0</v>
          </cell>
          <cell r="AF12">
            <v>0</v>
          </cell>
          <cell r="AG12">
            <v>0</v>
          </cell>
          <cell r="AH12">
            <v>4</v>
          </cell>
          <cell r="AI12">
            <v>0</v>
          </cell>
          <cell r="AJ12">
            <v>107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30</v>
          </cell>
          <cell r="AP12">
            <v>500</v>
          </cell>
          <cell r="AQ12">
            <v>340</v>
          </cell>
          <cell r="AR12">
            <v>0</v>
          </cell>
          <cell r="AS12">
            <v>330</v>
          </cell>
        </row>
      </sheetData>
      <sheetData sheetId="8"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28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4</v>
          </cell>
          <cell r="N12">
            <v>745</v>
          </cell>
          <cell r="O12">
            <v>0</v>
          </cell>
          <cell r="P12">
            <v>0</v>
          </cell>
          <cell r="Q12">
            <v>3</v>
          </cell>
          <cell r="R12">
            <v>0</v>
          </cell>
          <cell r="S12">
            <v>0</v>
          </cell>
          <cell r="T12">
            <v>4</v>
          </cell>
          <cell r="U12">
            <v>0</v>
          </cell>
          <cell r="V12">
            <v>0</v>
          </cell>
          <cell r="W12">
            <v>1</v>
          </cell>
          <cell r="X12">
            <v>4</v>
          </cell>
          <cell r="Y12">
            <v>704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</v>
          </cell>
          <cell r="AE12">
            <v>0</v>
          </cell>
          <cell r="AF12">
            <v>0</v>
          </cell>
          <cell r="AG12">
            <v>0</v>
          </cell>
          <cell r="AH12">
            <v>4</v>
          </cell>
          <cell r="AI12">
            <v>0</v>
          </cell>
          <cell r="AJ12">
            <v>107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30</v>
          </cell>
          <cell r="AP12">
            <v>500</v>
          </cell>
          <cell r="AQ12">
            <v>340</v>
          </cell>
          <cell r="AR12">
            <v>0</v>
          </cell>
          <cell r="AS12">
            <v>330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CH58"/>
  <sheetViews>
    <sheetView view="pageBreakPreview" topLeftCell="A16" zoomScale="66" zoomScaleNormal="80" zoomScaleSheetLayoutView="66" workbookViewId="0">
      <selection activeCell="F26" sqref="F26"/>
    </sheetView>
  </sheetViews>
  <sheetFormatPr defaultColWidth="9.140625" defaultRowHeight="15.75"/>
  <cols>
    <col min="1" max="1" width="4.85546875" style="34" customWidth="1"/>
    <col min="2" max="2" width="12.28515625" style="83" customWidth="1"/>
    <col min="3" max="3" width="89.85546875" style="34" customWidth="1"/>
    <col min="4" max="4" width="12.28515625" style="35" customWidth="1"/>
    <col min="5" max="6" width="10" style="35" customWidth="1"/>
    <col min="7" max="7" width="10.7109375" style="36" customWidth="1"/>
    <col min="8" max="9" width="9.140625" style="28"/>
    <col min="10" max="10" width="12.140625" style="28" customWidth="1"/>
    <col min="11" max="11" width="12.5703125" style="28" customWidth="1"/>
    <col min="12" max="12" width="11.140625" style="28" bestFit="1" customWidth="1"/>
    <col min="13" max="13" width="14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9" t="s">
        <v>491</v>
      </c>
      <c r="B3" s="699"/>
      <c r="C3" s="699"/>
      <c r="D3" s="699"/>
      <c r="E3" s="699"/>
      <c r="F3" s="700"/>
      <c r="G3" s="699"/>
      <c r="H3" s="700"/>
      <c r="I3" s="700"/>
      <c r="J3" s="700"/>
      <c r="K3" s="699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191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46" t="s">
        <v>86</v>
      </c>
      <c r="B6" s="15"/>
      <c r="C6" s="47"/>
      <c r="D6" s="48"/>
      <c r="E6" s="49"/>
      <c r="F6" s="50"/>
      <c r="G6" s="48"/>
      <c r="H6" s="51"/>
      <c r="I6" s="51"/>
      <c r="J6" s="52"/>
      <c r="K6" s="5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46" t="s">
        <v>488</v>
      </c>
      <c r="B7" s="15"/>
      <c r="C7" s="47"/>
      <c r="D7" s="48"/>
      <c r="E7" s="49"/>
      <c r="F7" s="50"/>
      <c r="G7" s="48"/>
      <c r="H7" s="51"/>
      <c r="I7" s="51"/>
      <c r="J7" s="52"/>
      <c r="K7" s="53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03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05">
        <v>1</v>
      </c>
      <c r="B12" s="102" t="s">
        <v>8</v>
      </c>
      <c r="C12" s="102" t="s">
        <v>9</v>
      </c>
      <c r="D12" s="58">
        <v>4</v>
      </c>
      <c r="E12" s="58">
        <v>5</v>
      </c>
      <c r="F12" s="59">
        <v>6</v>
      </c>
      <c r="G12" s="58">
        <v>7</v>
      </c>
      <c r="H12" s="101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57" customHeight="1">
      <c r="A13" s="668"/>
      <c r="B13" s="671" t="s">
        <v>53</v>
      </c>
      <c r="C13" s="522" t="s">
        <v>422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522" t="s">
        <v>415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23" t="s">
        <v>416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524" t="s">
        <v>417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2.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86" t="s">
        <v>12</v>
      </c>
      <c r="D22" s="189" t="s">
        <v>13</v>
      </c>
      <c r="E22" s="189" t="s">
        <v>14</v>
      </c>
      <c r="F22" s="189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418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8.5" customHeight="1">
      <c r="A27" s="684"/>
      <c r="B27" s="686"/>
      <c r="C27" s="33" t="s">
        <v>419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 ht="21.75" customHeight="1">
      <c r="A29" s="684"/>
      <c r="B29" s="686"/>
      <c r="C29" s="33" t="s">
        <v>420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 ht="21.75" customHeight="1">
      <c r="A30" s="684"/>
      <c r="B30" s="686"/>
      <c r="C30" s="33" t="s">
        <v>268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421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412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399</v>
      </c>
      <c r="D35" s="500" t="s">
        <v>408</v>
      </c>
      <c r="E35" s="512">
        <v>0</v>
      </c>
      <c r="F35" s="63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45" customHeight="1">
      <c r="A36" s="684"/>
      <c r="B36" s="687"/>
      <c r="C36" s="513" t="s">
        <v>401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IF(SUM(F42:F50)&gt;0,ROUND(SUM(F42:F50)/5,2),0)</f>
        <v>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0</v>
      </c>
      <c r="F42" s="535"/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0</v>
      </c>
      <c r="F45" s="104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0</v>
      </c>
      <c r="F46" s="104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0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0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  <row r="52" spans="1:77" ht="15.75" customHeight="1">
      <c r="B52" s="682"/>
      <c r="C52" s="682"/>
      <c r="D52" s="682"/>
      <c r="E52" s="682"/>
      <c r="F52" s="682"/>
      <c r="G52" s="682"/>
    </row>
    <row r="58" spans="1:77">
      <c r="L58" s="91"/>
    </row>
  </sheetData>
  <mergeCells count="32">
    <mergeCell ref="B9:B10"/>
    <mergeCell ref="C9:G10"/>
    <mergeCell ref="A1:K1"/>
    <mergeCell ref="A2:K2"/>
    <mergeCell ref="A3:K3"/>
    <mergeCell ref="A4:K4"/>
    <mergeCell ref="A5:K5"/>
    <mergeCell ref="H9:J10"/>
    <mergeCell ref="A8:A11"/>
    <mergeCell ref="B8:J8"/>
    <mergeCell ref="B52:G52"/>
    <mergeCell ref="A24:A50"/>
    <mergeCell ref="B24:B50"/>
    <mergeCell ref="G26:J27"/>
    <mergeCell ref="C39:F39"/>
    <mergeCell ref="G42:J50"/>
    <mergeCell ref="M8:M11"/>
    <mergeCell ref="J13:J16"/>
    <mergeCell ref="K13:K16"/>
    <mergeCell ref="G32:N32"/>
    <mergeCell ref="G33:N33"/>
    <mergeCell ref="A18:G18"/>
    <mergeCell ref="A19:G19"/>
    <mergeCell ref="A20:A22"/>
    <mergeCell ref="B21:B22"/>
    <mergeCell ref="B20:F20"/>
    <mergeCell ref="C21:F21"/>
    <mergeCell ref="A13:A17"/>
    <mergeCell ref="B13:B16"/>
    <mergeCell ref="H13:H16"/>
    <mergeCell ref="I13:I16"/>
    <mergeCell ref="K8:K11"/>
  </mergeCells>
  <conditionalFormatting sqref="M13">
    <cfRule type="expression" dxfId="282" priority="5">
      <formula>$D$13&lt;&gt;$M$13</formula>
    </cfRule>
  </conditionalFormatting>
  <conditionalFormatting sqref="M14">
    <cfRule type="expression" dxfId="281" priority="4">
      <formula>$D$14&lt;&gt;$M$14</formula>
    </cfRule>
  </conditionalFormatting>
  <conditionalFormatting sqref="M15">
    <cfRule type="expression" dxfId="280" priority="3">
      <formula>$D$15&lt;&gt;$M$15</formula>
    </cfRule>
  </conditionalFormatting>
  <conditionalFormatting sqref="M16">
    <cfRule type="expression" dxfId="279" priority="2">
      <formula>$D$16&lt;&gt;$M$16</formula>
    </cfRule>
  </conditionalFormatting>
  <conditionalFormatting sqref="M17">
    <cfRule type="expression" dxfId="278" priority="1">
      <formula>$H$17&lt;&gt;$M$17</formula>
    </cfRule>
  </conditionalFormatting>
  <pageMargins left="0.7" right="0.7" top="0.75" bottom="0.75" header="0.3" footer="0.3"/>
  <pageSetup paperSize="9" scale="45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A1:CH50"/>
  <sheetViews>
    <sheetView view="pageBreakPreview" topLeftCell="A16" zoomScale="70" zoomScaleNormal="80" zoomScaleSheetLayoutView="70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83" customWidth="1"/>
    <col min="3" max="3" width="89.85546875" style="34" customWidth="1"/>
    <col min="4" max="4" width="12.28515625" style="35" customWidth="1"/>
    <col min="5" max="6" width="10" style="35" customWidth="1"/>
    <col min="7" max="7" width="8.85546875" style="36" customWidth="1"/>
    <col min="8" max="9" width="9.140625" style="28"/>
    <col min="10" max="11" width="11.5703125" style="28" customWidth="1"/>
    <col min="12" max="12" width="9.140625" style="28"/>
    <col min="13" max="13" width="14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9" t="s">
        <v>491</v>
      </c>
      <c r="B3" s="699"/>
      <c r="C3" s="699"/>
      <c r="D3" s="699"/>
      <c r="E3" s="699"/>
      <c r="F3" s="700"/>
      <c r="G3" s="699"/>
      <c r="H3" s="700"/>
      <c r="I3" s="700"/>
      <c r="J3" s="700"/>
      <c r="K3" s="699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191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46" t="s">
        <v>86</v>
      </c>
      <c r="B6" s="15"/>
      <c r="C6" s="47"/>
      <c r="D6" s="48"/>
      <c r="E6" s="49"/>
      <c r="F6" s="50"/>
      <c r="G6" s="48"/>
      <c r="H6" s="51"/>
      <c r="I6" s="51"/>
      <c r="J6" s="52"/>
      <c r="K6" s="5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46" t="s">
        <v>195</v>
      </c>
      <c r="B7" s="15"/>
      <c r="C7" s="47"/>
      <c r="D7" s="48"/>
      <c r="E7" s="49"/>
      <c r="F7" s="50"/>
      <c r="G7" s="48"/>
      <c r="H7" s="51"/>
      <c r="I7" s="51"/>
      <c r="J7" s="52"/>
      <c r="K7" s="53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 ht="15.75" customHeigh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72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71">
        <v>1</v>
      </c>
      <c r="B12" s="175" t="s">
        <v>8</v>
      </c>
      <c r="C12" s="175" t="s">
        <v>9</v>
      </c>
      <c r="D12" s="58">
        <v>4</v>
      </c>
      <c r="E12" s="58">
        <v>5</v>
      </c>
      <c r="F12" s="59">
        <v>6</v>
      </c>
      <c r="G12" s="58">
        <v>7</v>
      </c>
      <c r="H12" s="173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54" customHeight="1">
      <c r="A13" s="668"/>
      <c r="B13" s="671" t="s">
        <v>53</v>
      </c>
      <c r="C13" s="522" t="s">
        <v>422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522" t="s">
        <v>415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23" t="s">
        <v>416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524" t="s">
        <v>417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2.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86" t="s">
        <v>12</v>
      </c>
      <c r="D22" s="189" t="s">
        <v>13</v>
      </c>
      <c r="E22" s="189" t="s">
        <v>14</v>
      </c>
      <c r="F22" s="189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418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419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420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268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421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412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399</v>
      </c>
      <c r="D35" s="500" t="s">
        <v>408</v>
      </c>
      <c r="E35" s="512">
        <v>0</v>
      </c>
      <c r="F35" s="63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45" customHeight="1">
      <c r="A36" s="684"/>
      <c r="B36" s="687"/>
      <c r="C36" s="513" t="s">
        <v>401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IF(SUM(F42:F50)&gt;0,ROUND(SUM(F42:F50)/5,2),0)</f>
        <v>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0</v>
      </c>
      <c r="F42" s="535"/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0</v>
      </c>
      <c r="F45" s="104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0</v>
      </c>
      <c r="F46" s="104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0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0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A8:A11"/>
    <mergeCell ref="B8:J8"/>
    <mergeCell ref="A1:K1"/>
    <mergeCell ref="A2:K2"/>
    <mergeCell ref="A3:K3"/>
    <mergeCell ref="A4:K4"/>
    <mergeCell ref="A5:K5"/>
    <mergeCell ref="H13:H16"/>
    <mergeCell ref="I13:I16"/>
    <mergeCell ref="K8:K11"/>
    <mergeCell ref="B9:B10"/>
    <mergeCell ref="C9:G10"/>
    <mergeCell ref="H9:J10"/>
    <mergeCell ref="J13:J16"/>
    <mergeCell ref="K13:K16"/>
    <mergeCell ref="M8:M11"/>
    <mergeCell ref="A24:A50"/>
    <mergeCell ref="B24:B50"/>
    <mergeCell ref="G32:N32"/>
    <mergeCell ref="G33:N33"/>
    <mergeCell ref="C39:F39"/>
    <mergeCell ref="G42:J50"/>
    <mergeCell ref="G26:J27"/>
    <mergeCell ref="B21:B22"/>
    <mergeCell ref="B20:F20"/>
    <mergeCell ref="C21:F21"/>
    <mergeCell ref="A13:A17"/>
    <mergeCell ref="B13:B16"/>
    <mergeCell ref="A18:G18"/>
    <mergeCell ref="A19:G19"/>
    <mergeCell ref="A20:A22"/>
  </mergeCells>
  <conditionalFormatting sqref="M13">
    <cfRule type="expression" dxfId="277" priority="9">
      <formula>$D$13&lt;&gt;$M$13</formula>
    </cfRule>
  </conditionalFormatting>
  <conditionalFormatting sqref="M14">
    <cfRule type="expression" dxfId="276" priority="8">
      <formula>$D$14&lt;&gt;$M$14</formula>
    </cfRule>
  </conditionalFormatting>
  <conditionalFormatting sqref="M15">
    <cfRule type="expression" dxfId="275" priority="7">
      <formula>$D$15&lt;&gt;$M$15</formula>
    </cfRule>
  </conditionalFormatting>
  <conditionalFormatting sqref="M16">
    <cfRule type="expression" dxfId="274" priority="6">
      <formula>$D$16&lt;&gt;$M$16</formula>
    </cfRule>
  </conditionalFormatting>
  <conditionalFormatting sqref="M13">
    <cfRule type="expression" dxfId="273" priority="5">
      <formula>$D$13&lt;&gt;$M$13</formula>
    </cfRule>
  </conditionalFormatting>
  <conditionalFormatting sqref="M14">
    <cfRule type="expression" dxfId="272" priority="4">
      <formula>$D$14&lt;&gt;$M$14</formula>
    </cfRule>
  </conditionalFormatting>
  <conditionalFormatting sqref="M15">
    <cfRule type="expression" dxfId="271" priority="3">
      <formula>$D$15&lt;&gt;$M$15</formula>
    </cfRule>
  </conditionalFormatting>
  <conditionalFormatting sqref="M16">
    <cfRule type="expression" dxfId="270" priority="2">
      <formula>$D$16&lt;&gt;$M$16</formula>
    </cfRule>
  </conditionalFormatting>
  <conditionalFormatting sqref="M17">
    <cfRule type="expression" dxfId="269" priority="1">
      <formula>$H$17&lt;&gt;$M$17</formula>
    </cfRule>
  </conditionalFormatting>
  <pageMargins left="0.7" right="0.7" top="0.75" bottom="0.75" header="0.3" footer="0.3"/>
  <pageSetup paperSize="9" scale="46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FF00"/>
  </sheetPr>
  <dimension ref="A1:CH50"/>
  <sheetViews>
    <sheetView view="pageBreakPreview" topLeftCell="B16" zoomScale="69" zoomScaleNormal="70" zoomScaleSheetLayoutView="69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83" customWidth="1"/>
    <col min="3" max="3" width="89.85546875" style="34" customWidth="1"/>
    <col min="4" max="4" width="12.28515625" style="35" customWidth="1"/>
    <col min="5" max="6" width="10" style="35" customWidth="1"/>
    <col min="7" max="7" width="7.7109375" style="36" customWidth="1"/>
    <col min="8" max="9" width="9.140625" style="28"/>
    <col min="10" max="10" width="12.28515625" style="28" customWidth="1"/>
    <col min="11" max="11" width="10.7109375" style="28" customWidth="1"/>
    <col min="12" max="12" width="9.140625" style="28"/>
    <col min="13" max="13" width="14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9" t="s">
        <v>491</v>
      </c>
      <c r="B3" s="699"/>
      <c r="C3" s="699"/>
      <c r="D3" s="699"/>
      <c r="E3" s="699"/>
      <c r="F3" s="700"/>
      <c r="G3" s="699"/>
      <c r="H3" s="700"/>
      <c r="I3" s="700"/>
      <c r="J3" s="700"/>
      <c r="K3" s="699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191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46" t="s">
        <v>86</v>
      </c>
      <c r="B6" s="15"/>
      <c r="C6" s="47"/>
      <c r="D6" s="48"/>
      <c r="E6" s="49"/>
      <c r="F6" s="50"/>
      <c r="G6" s="48"/>
      <c r="H6" s="51"/>
      <c r="I6" s="51"/>
      <c r="J6" s="52"/>
      <c r="K6" s="5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46" t="s">
        <v>192</v>
      </c>
      <c r="B7" s="15"/>
      <c r="C7" s="47"/>
      <c r="D7" s="48"/>
      <c r="E7" s="49"/>
      <c r="F7" s="50"/>
      <c r="G7" s="48"/>
      <c r="H7" s="51"/>
      <c r="I7" s="51"/>
      <c r="J7" s="52"/>
      <c r="K7" s="53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72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71">
        <v>1</v>
      </c>
      <c r="B12" s="175" t="s">
        <v>8</v>
      </c>
      <c r="C12" s="175" t="s">
        <v>9</v>
      </c>
      <c r="D12" s="58">
        <v>4</v>
      </c>
      <c r="E12" s="58">
        <v>5</v>
      </c>
      <c r="F12" s="59">
        <v>6</v>
      </c>
      <c r="G12" s="58">
        <v>7</v>
      </c>
      <c r="H12" s="173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54" customHeight="1">
      <c r="A13" s="668"/>
      <c r="B13" s="671" t="s">
        <v>53</v>
      </c>
      <c r="C13" s="522" t="s">
        <v>422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522" t="s">
        <v>415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23" t="s">
        <v>416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524" t="s">
        <v>417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2.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86" t="s">
        <v>12</v>
      </c>
      <c r="D22" s="189" t="s">
        <v>13</v>
      </c>
      <c r="E22" s="189" t="s">
        <v>14</v>
      </c>
      <c r="F22" s="189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418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419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420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268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421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412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399</v>
      </c>
      <c r="D35" s="500" t="s">
        <v>408</v>
      </c>
      <c r="E35" s="512">
        <v>0</v>
      </c>
      <c r="F35" s="63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45" customHeight="1">
      <c r="A36" s="684"/>
      <c r="B36" s="687"/>
      <c r="C36" s="513" t="s">
        <v>401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IF(SUM(F42:F50)&gt;0,ROUND(SUM(F42:F50)/5,2),0)</f>
        <v>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0</v>
      </c>
      <c r="F42" s="535"/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0</v>
      </c>
      <c r="F45" s="104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0</v>
      </c>
      <c r="F46" s="104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0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0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A8:A11"/>
    <mergeCell ref="B8:J8"/>
    <mergeCell ref="A1:K1"/>
    <mergeCell ref="A2:K2"/>
    <mergeCell ref="A3:K3"/>
    <mergeCell ref="A4:K4"/>
    <mergeCell ref="A5:K5"/>
    <mergeCell ref="H13:H16"/>
    <mergeCell ref="I13:I16"/>
    <mergeCell ref="K8:K11"/>
    <mergeCell ref="B9:B10"/>
    <mergeCell ref="C9:G10"/>
    <mergeCell ref="H9:J10"/>
    <mergeCell ref="J13:J16"/>
    <mergeCell ref="K13:K16"/>
    <mergeCell ref="M8:M11"/>
    <mergeCell ref="A24:A50"/>
    <mergeCell ref="B24:B50"/>
    <mergeCell ref="G32:N32"/>
    <mergeCell ref="G33:N33"/>
    <mergeCell ref="C39:F39"/>
    <mergeCell ref="G42:J50"/>
    <mergeCell ref="G26:J27"/>
    <mergeCell ref="B21:B22"/>
    <mergeCell ref="B20:F20"/>
    <mergeCell ref="C21:F21"/>
    <mergeCell ref="A13:A17"/>
    <mergeCell ref="B13:B16"/>
    <mergeCell ref="A18:G18"/>
    <mergeCell ref="A19:G19"/>
    <mergeCell ref="A20:A22"/>
  </mergeCells>
  <conditionalFormatting sqref="M13">
    <cfRule type="expression" dxfId="268" priority="5">
      <formula>$D$13&lt;&gt;$M$13</formula>
    </cfRule>
  </conditionalFormatting>
  <conditionalFormatting sqref="M14">
    <cfRule type="expression" dxfId="267" priority="4">
      <formula>$D$14&lt;&gt;$M$14</formula>
    </cfRule>
  </conditionalFormatting>
  <conditionalFormatting sqref="M15">
    <cfRule type="expression" dxfId="266" priority="3">
      <formula>$D$15&lt;&gt;$M$15</formula>
    </cfRule>
  </conditionalFormatting>
  <conditionalFormatting sqref="M16">
    <cfRule type="expression" dxfId="265" priority="2">
      <formula>$D$16&lt;&gt;$M$16</formula>
    </cfRule>
  </conditionalFormatting>
  <conditionalFormatting sqref="M17">
    <cfRule type="expression" dxfId="264" priority="1">
      <formula>$H$17&lt;&gt;$M$17</formula>
    </cfRule>
  </conditionalFormatting>
  <pageMargins left="0.7" right="0.7" top="0.75" bottom="0.75" header="0.3" footer="0.3"/>
  <pageSetup paperSize="9" scale="46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FF00"/>
  </sheetPr>
  <dimension ref="A1:CH50"/>
  <sheetViews>
    <sheetView view="pageBreakPreview" topLeftCell="A16" zoomScale="70" zoomScaleNormal="70" zoomScaleSheetLayoutView="70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100" customWidth="1"/>
    <col min="3" max="3" width="89.85546875" style="34" customWidth="1"/>
    <col min="4" max="4" width="12.28515625" style="35" customWidth="1"/>
    <col min="5" max="6" width="10" style="35" customWidth="1"/>
    <col min="7" max="7" width="9.5703125" style="36" customWidth="1"/>
    <col min="8" max="9" width="9.28515625" style="28" bestFit="1" customWidth="1"/>
    <col min="10" max="10" width="10.140625" style="28" bestFit="1" customWidth="1"/>
    <col min="11" max="11" width="10.7109375" style="28" customWidth="1"/>
    <col min="12" max="12" width="9.28515625" style="28" bestFit="1" customWidth="1"/>
    <col min="13" max="13" width="14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9" t="s">
        <v>491</v>
      </c>
      <c r="B3" s="699"/>
      <c r="C3" s="699"/>
      <c r="D3" s="699"/>
      <c r="E3" s="699"/>
      <c r="F3" s="700"/>
      <c r="G3" s="699"/>
      <c r="H3" s="700"/>
      <c r="I3" s="700"/>
      <c r="J3" s="700"/>
      <c r="K3" s="699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191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46" t="s">
        <v>86</v>
      </c>
      <c r="B6" s="15"/>
      <c r="C6" s="47"/>
      <c r="D6" s="48"/>
      <c r="E6" s="49"/>
      <c r="F6" s="50"/>
      <c r="G6" s="48"/>
      <c r="H6" s="51"/>
      <c r="I6" s="51"/>
      <c r="J6" s="52"/>
      <c r="K6" s="5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46" t="s">
        <v>214</v>
      </c>
      <c r="B7" s="15"/>
      <c r="C7" s="47"/>
      <c r="D7" s="48"/>
      <c r="E7" s="49"/>
      <c r="F7" s="50"/>
      <c r="G7" s="48"/>
      <c r="H7" s="51"/>
      <c r="I7" s="51"/>
      <c r="J7" s="52"/>
      <c r="K7" s="53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72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71">
        <v>1</v>
      </c>
      <c r="B12" s="175" t="s">
        <v>8</v>
      </c>
      <c r="C12" s="175" t="s">
        <v>9</v>
      </c>
      <c r="D12" s="58">
        <v>4</v>
      </c>
      <c r="E12" s="58">
        <v>5</v>
      </c>
      <c r="F12" s="59">
        <v>6</v>
      </c>
      <c r="G12" s="58">
        <v>7</v>
      </c>
      <c r="H12" s="173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54" customHeight="1">
      <c r="A13" s="668"/>
      <c r="B13" s="671" t="s">
        <v>53</v>
      </c>
      <c r="C13" s="522" t="s">
        <v>422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522" t="s">
        <v>415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23" t="s">
        <v>416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524" t="s">
        <v>417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2.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86" t="s">
        <v>12</v>
      </c>
      <c r="D22" s="189" t="s">
        <v>13</v>
      </c>
      <c r="E22" s="189" t="s">
        <v>14</v>
      </c>
      <c r="F22" s="189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418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419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420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268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421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412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399</v>
      </c>
      <c r="D35" s="500" t="s">
        <v>408</v>
      </c>
      <c r="E35" s="512">
        <v>0</v>
      </c>
      <c r="F35" s="63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45" customHeight="1">
      <c r="A36" s="684"/>
      <c r="B36" s="687"/>
      <c r="C36" s="513" t="s">
        <v>401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IF(SUM(F42:F50)&gt;0,ROUND(SUM(F42:F50)/5,2),0)</f>
        <v>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0</v>
      </c>
      <c r="F42" s="535"/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0</v>
      </c>
      <c r="F45" s="104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0</v>
      </c>
      <c r="F46" s="104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0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0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B9:B10"/>
    <mergeCell ref="C9:G10"/>
    <mergeCell ref="A1:K1"/>
    <mergeCell ref="A2:K2"/>
    <mergeCell ref="A3:K3"/>
    <mergeCell ref="A4:K4"/>
    <mergeCell ref="A5:K5"/>
    <mergeCell ref="H9:J10"/>
    <mergeCell ref="A8:A11"/>
    <mergeCell ref="B8:J8"/>
    <mergeCell ref="H13:H16"/>
    <mergeCell ref="I13:I16"/>
    <mergeCell ref="J13:J16"/>
    <mergeCell ref="K13:K16"/>
    <mergeCell ref="K8:K11"/>
    <mergeCell ref="M8:M11"/>
    <mergeCell ref="A24:A50"/>
    <mergeCell ref="B24:B50"/>
    <mergeCell ref="G32:N32"/>
    <mergeCell ref="G33:N33"/>
    <mergeCell ref="C39:F39"/>
    <mergeCell ref="G42:J50"/>
    <mergeCell ref="G26:J27"/>
    <mergeCell ref="A18:G18"/>
    <mergeCell ref="A19:G19"/>
    <mergeCell ref="A20:A22"/>
    <mergeCell ref="B21:B22"/>
    <mergeCell ref="A13:A17"/>
    <mergeCell ref="B13:B16"/>
    <mergeCell ref="C21:F21"/>
    <mergeCell ref="B20:F20"/>
  </mergeCells>
  <conditionalFormatting sqref="M13">
    <cfRule type="expression" dxfId="263" priority="5">
      <formula>$D$13&lt;&gt;$M$13</formula>
    </cfRule>
  </conditionalFormatting>
  <conditionalFormatting sqref="M14">
    <cfRule type="expression" dxfId="262" priority="4">
      <formula>$D$14&lt;&gt;$M$14</formula>
    </cfRule>
  </conditionalFormatting>
  <conditionalFormatting sqref="M15">
    <cfRule type="expression" dxfId="261" priority="3">
      <formula>$D$15&lt;&gt;$M$15</formula>
    </cfRule>
  </conditionalFormatting>
  <conditionalFormatting sqref="M16">
    <cfRule type="expression" dxfId="260" priority="2">
      <formula>$D$16&lt;&gt;$M$16</formula>
    </cfRule>
  </conditionalFormatting>
  <conditionalFormatting sqref="M17">
    <cfRule type="expression" dxfId="259" priority="1">
      <formula>$H$17&lt;&gt;$M$17</formula>
    </cfRule>
  </conditionalFormatting>
  <pageMargins left="0.7" right="0.7" top="0.75" bottom="0.75" header="0.3" footer="0.3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CH50"/>
  <sheetViews>
    <sheetView view="pageBreakPreview" topLeftCell="A22" zoomScale="67" zoomScaleNormal="80" zoomScaleSheetLayoutView="67" workbookViewId="0">
      <selection activeCell="E30" sqref="E30:F30"/>
    </sheetView>
  </sheetViews>
  <sheetFormatPr defaultColWidth="9.140625" defaultRowHeight="15.75"/>
  <cols>
    <col min="1" max="1" width="4.85546875" style="34" customWidth="1"/>
    <col min="2" max="2" width="12.28515625" style="77" customWidth="1"/>
    <col min="3" max="3" width="89.85546875" style="34" customWidth="1"/>
    <col min="4" max="4" width="12.28515625" style="35" customWidth="1"/>
    <col min="5" max="6" width="10" style="35" customWidth="1"/>
    <col min="7" max="7" width="8.7109375" style="36" customWidth="1"/>
    <col min="8" max="8" width="9.140625" style="28"/>
    <col min="9" max="9" width="13" style="28" bestFit="1" customWidth="1"/>
    <col min="10" max="10" width="11" style="28" customWidth="1"/>
    <col min="11" max="11" width="12.140625" style="28" customWidth="1"/>
    <col min="12" max="12" width="9.140625" style="28"/>
    <col min="13" max="13" width="14" style="28" customWidth="1"/>
    <col min="14" max="16384" width="9.140625" style="28"/>
  </cols>
  <sheetData>
    <row r="1" spans="1:86" s="12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</row>
    <row r="2" spans="1:86" s="12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</row>
    <row r="3" spans="1:86" s="12" customFormat="1">
      <c r="A3" s="699" t="s">
        <v>491</v>
      </c>
      <c r="B3" s="699"/>
      <c r="C3" s="699"/>
      <c r="D3" s="699"/>
      <c r="E3" s="699"/>
      <c r="F3" s="700"/>
      <c r="G3" s="699"/>
      <c r="H3" s="700"/>
      <c r="I3" s="700"/>
      <c r="J3" s="700"/>
      <c r="K3" s="699"/>
    </row>
    <row r="4" spans="1:86" s="12" customFormat="1">
      <c r="A4" s="701" t="s">
        <v>53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</row>
    <row r="5" spans="1:86" s="12" customFormat="1">
      <c r="A5" s="701" t="s">
        <v>84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</row>
    <row r="6" spans="1:86" s="12" customFormat="1">
      <c r="A6" s="46" t="s">
        <v>85</v>
      </c>
      <c r="B6" s="15"/>
      <c r="C6" s="46"/>
      <c r="D6" s="84"/>
      <c r="E6" s="82"/>
      <c r="F6" s="52"/>
      <c r="G6" s="84"/>
      <c r="H6" s="51"/>
      <c r="I6" s="51"/>
      <c r="J6" s="52"/>
      <c r="K6" s="85"/>
    </row>
    <row r="7" spans="1:86" s="12" customFormat="1" ht="16.5" thickBot="1">
      <c r="A7" s="46" t="s">
        <v>86</v>
      </c>
      <c r="B7" s="15"/>
      <c r="C7" s="46"/>
      <c r="D7" s="84"/>
      <c r="E7" s="82"/>
      <c r="F7" s="52"/>
      <c r="G7" s="84"/>
      <c r="H7" s="51"/>
      <c r="I7" s="51"/>
      <c r="J7" s="52"/>
      <c r="K7" s="85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72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71">
        <v>1</v>
      </c>
      <c r="B12" s="175" t="s">
        <v>8</v>
      </c>
      <c r="C12" s="175" t="s">
        <v>9</v>
      </c>
      <c r="D12" s="58">
        <v>4</v>
      </c>
      <c r="E12" s="58">
        <v>5</v>
      </c>
      <c r="F12" s="59">
        <v>6</v>
      </c>
      <c r="G12" s="58">
        <v>7</v>
      </c>
      <c r="H12" s="173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54" customHeight="1">
      <c r="A13" s="668"/>
      <c r="B13" s="671" t="s">
        <v>53</v>
      </c>
      <c r="C13" s="522" t="s">
        <v>422</v>
      </c>
      <c r="D13" s="239">
        <f>E25</f>
        <v>57.1</v>
      </c>
      <c r="E13" s="239">
        <f>F25</f>
        <v>57.1</v>
      </c>
      <c r="F13" s="108">
        <f>IF(AND(D13=0,E13=0),"-",IF(E13/D13*100&gt;100,100,E13/D13*100))</f>
        <v>100</v>
      </c>
      <c r="G13" s="487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522" t="s">
        <v>415</v>
      </c>
      <c r="D14" s="239">
        <f>E28</f>
        <v>6.5</v>
      </c>
      <c r="E14" s="239">
        <f>F28</f>
        <v>6</v>
      </c>
      <c r="F14" s="108">
        <f>IF(AND(D14=0,E14=0),"-",IF(E14/D14*100&gt;100,100,E14/D14*100))</f>
        <v>92.307692307692307</v>
      </c>
      <c r="G14" s="487" t="s">
        <v>23</v>
      </c>
      <c r="H14" s="675"/>
      <c r="I14" s="678"/>
      <c r="J14" s="656"/>
      <c r="K14" s="659"/>
      <c r="L14" s="12"/>
      <c r="M14" s="190">
        <v>6.1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23" t="s">
        <v>416</v>
      </c>
      <c r="D15" s="492">
        <f>E31</f>
        <v>100</v>
      </c>
      <c r="E15" s="492">
        <f>F31</f>
        <v>0</v>
      </c>
      <c r="F15" s="61">
        <f>IF(D15&gt;0,IF(E15/D15*100&gt;100,100,E15/D15*100),0)</f>
        <v>0</v>
      </c>
      <c r="G15" s="487" t="s">
        <v>23</v>
      </c>
      <c r="H15" s="675"/>
      <c r="I15" s="678"/>
      <c r="J15" s="656"/>
      <c r="K15" s="659"/>
      <c r="L15" s="12"/>
      <c r="M15" s="190">
        <v>100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524" t="s">
        <v>417</v>
      </c>
      <c r="D16" s="493">
        <f>E34</f>
        <v>0</v>
      </c>
      <c r="E16" s="493">
        <f>F34</f>
        <v>0</v>
      </c>
      <c r="F16" s="108" t="str">
        <f>IF(AND(D16=0,E16=0),"-",IF(E16/D16*100&gt;100,100,E16/D16*100))</f>
        <v>-</v>
      </c>
      <c r="G16" s="49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2.5" customHeight="1" thickBot="1">
      <c r="A17" s="670"/>
      <c r="B17" s="525" t="s">
        <v>54</v>
      </c>
      <c r="C17" s="526" t="s">
        <v>55</v>
      </c>
      <c r="D17" s="531" t="s">
        <v>56</v>
      </c>
      <c r="E17" s="533" t="s">
        <v>23</v>
      </c>
      <c r="F17" s="533" t="s">
        <v>23</v>
      </c>
      <c r="G17" s="529">
        <f>IF(AND(F13="-",F14="-",F16="-"),F15,SUM(F13:F16)/4)</f>
        <v>48.07692307692308</v>
      </c>
      <c r="H17" s="529">
        <f>E41</f>
        <v>30.78</v>
      </c>
      <c r="I17" s="529">
        <f>F41</f>
        <v>33.17</v>
      </c>
      <c r="J17" s="530">
        <f>IF(I17/H17*100&gt;100,100,I17/H17*100)</f>
        <v>100</v>
      </c>
      <c r="K17" s="530">
        <f>(J17+G17)/2</f>
        <v>74.038461538461547</v>
      </c>
      <c r="L17" s="26"/>
      <c r="M17" s="536">
        <v>30.78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86" t="s">
        <v>12</v>
      </c>
      <c r="D22" s="189" t="s">
        <v>13</v>
      </c>
      <c r="E22" s="189" t="s">
        <v>14</v>
      </c>
      <c r="F22" s="189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57.1</v>
      </c>
      <c r="F25" s="5">
        <f>IF(F27=0,0,ROUND(F26/F27*100,1))</f>
        <v>57.1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418</v>
      </c>
      <c r="D26" s="6" t="s">
        <v>18</v>
      </c>
      <c r="E26" s="521">
        <v>4</v>
      </c>
      <c r="F26" s="635">
        <v>4</v>
      </c>
      <c r="G26" s="707"/>
      <c r="H26" s="707"/>
      <c r="I26" s="707"/>
      <c r="J26" s="70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419</v>
      </c>
      <c r="D27" s="6" t="s">
        <v>18</v>
      </c>
      <c r="E27" s="521">
        <v>7</v>
      </c>
      <c r="F27" s="635">
        <v>7</v>
      </c>
      <c r="G27" s="707"/>
      <c r="H27" s="707"/>
      <c r="I27" s="707"/>
      <c r="J27" s="70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6.5</v>
      </c>
      <c r="F28" s="5">
        <f>IF(F30=0,0,ROUND(F29/F30*100,1))</f>
        <v>6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420</v>
      </c>
      <c r="D29" s="6" t="s">
        <v>18</v>
      </c>
      <c r="E29" s="90">
        <v>2</v>
      </c>
      <c r="F29" s="560">
        <v>2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268</v>
      </c>
      <c r="D30" s="6" t="s">
        <v>18</v>
      </c>
      <c r="E30" s="90">
        <f>E41</f>
        <v>30.78</v>
      </c>
      <c r="F30" s="90">
        <f>F41</f>
        <v>33.17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100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421</v>
      </c>
      <c r="D32" s="6" t="s">
        <v>18</v>
      </c>
      <c r="E32" s="521">
        <v>1</v>
      </c>
      <c r="F32" s="635">
        <v>0</v>
      </c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412</v>
      </c>
      <c r="D33" s="6" t="s">
        <v>18</v>
      </c>
      <c r="E33" s="521">
        <v>1</v>
      </c>
      <c r="F33" s="635">
        <v>1</v>
      </c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399</v>
      </c>
      <c r="D35" s="500" t="s">
        <v>408</v>
      </c>
      <c r="E35" s="512">
        <v>0</v>
      </c>
      <c r="F35" s="634">
        <v>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45" customHeight="1">
      <c r="A36" s="684"/>
      <c r="B36" s="687"/>
      <c r="C36" s="513" t="s">
        <v>401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>
        <v>0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>
        <v>0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24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30.78</v>
      </c>
      <c r="F41" s="75">
        <f>IF(SUM(F42:F50)&gt;0,ROUND(SUM(F42:F50)/6,2),0)</f>
        <v>33.17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33</v>
      </c>
      <c r="F42" s="535">
        <v>34</v>
      </c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33</v>
      </c>
      <c r="F43" s="535">
        <v>34</v>
      </c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33</v>
      </c>
      <c r="F44" s="535">
        <v>34</v>
      </c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33</v>
      </c>
      <c r="F45" s="535">
        <v>34</v>
      </c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33</v>
      </c>
      <c r="F46" s="535">
        <v>34</v>
      </c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28</v>
      </c>
      <c r="F47" s="104">
        <v>29</v>
      </c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28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28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28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 t="s">
        <v>499</v>
      </c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A8:A11"/>
    <mergeCell ref="B8:J8"/>
    <mergeCell ref="A1:K1"/>
    <mergeCell ref="A2:K2"/>
    <mergeCell ref="A3:K3"/>
    <mergeCell ref="A4:K4"/>
    <mergeCell ref="A5:K5"/>
    <mergeCell ref="B13:B16"/>
    <mergeCell ref="H13:H16"/>
    <mergeCell ref="I13:I16"/>
    <mergeCell ref="J13:J16"/>
    <mergeCell ref="K8:K11"/>
    <mergeCell ref="B9:B10"/>
    <mergeCell ref="C9:G10"/>
    <mergeCell ref="H9:J10"/>
    <mergeCell ref="M8:M11"/>
    <mergeCell ref="A24:A50"/>
    <mergeCell ref="B24:B50"/>
    <mergeCell ref="G26:J27"/>
    <mergeCell ref="G32:N32"/>
    <mergeCell ref="G33:N33"/>
    <mergeCell ref="C39:F39"/>
    <mergeCell ref="G42:J50"/>
    <mergeCell ref="K13:K16"/>
    <mergeCell ref="A18:G18"/>
    <mergeCell ref="A19:G19"/>
    <mergeCell ref="A20:A22"/>
    <mergeCell ref="B20:F20"/>
    <mergeCell ref="B21:B22"/>
    <mergeCell ref="C21:F21"/>
    <mergeCell ref="A13:A17"/>
  </mergeCells>
  <conditionalFormatting sqref="M13">
    <cfRule type="expression" dxfId="258" priority="5">
      <formula>$D$13&lt;&gt;$M$13</formula>
    </cfRule>
  </conditionalFormatting>
  <conditionalFormatting sqref="M14">
    <cfRule type="expression" dxfId="257" priority="4">
      <formula>$D$14&lt;&gt;$M$14</formula>
    </cfRule>
  </conditionalFormatting>
  <conditionalFormatting sqref="M15">
    <cfRule type="expression" dxfId="256" priority="3">
      <formula>$D$15&lt;&gt;$M$15</formula>
    </cfRule>
  </conditionalFormatting>
  <conditionalFormatting sqref="M16">
    <cfRule type="expression" dxfId="255" priority="2">
      <formula>$D$16&lt;&gt;$M$16</formula>
    </cfRule>
  </conditionalFormatting>
  <conditionalFormatting sqref="M17">
    <cfRule type="expression" dxfId="254" priority="1">
      <formula>$H$17&lt;&gt;$M$17</formula>
    </cfRule>
  </conditionalFormatting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CH50"/>
  <sheetViews>
    <sheetView view="pageBreakPreview" topLeftCell="A16" zoomScale="70" zoomScaleNormal="80" zoomScaleSheetLayoutView="70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170" customWidth="1"/>
    <col min="3" max="3" width="89.85546875" style="34" customWidth="1"/>
    <col min="4" max="4" width="12.28515625" style="35" customWidth="1"/>
    <col min="5" max="5" width="9" style="35" customWidth="1"/>
    <col min="6" max="6" width="10" style="35" customWidth="1"/>
    <col min="7" max="7" width="10.28515625" style="36" customWidth="1"/>
    <col min="8" max="8" width="9.140625" style="28"/>
    <col min="9" max="9" width="13" style="28" bestFit="1" customWidth="1"/>
    <col min="10" max="10" width="9.28515625" style="28" bestFit="1" customWidth="1"/>
    <col min="11" max="11" width="10.7109375" style="28" customWidth="1"/>
    <col min="12" max="12" width="9.140625" style="28"/>
    <col min="13" max="13" width="14" style="28" customWidth="1"/>
    <col min="14" max="16384" width="9.140625" style="28"/>
  </cols>
  <sheetData>
    <row r="1" spans="1:86" s="12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</row>
    <row r="2" spans="1:86" s="12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</row>
    <row r="3" spans="1:86" s="12" customFormat="1">
      <c r="A3" s="699" t="s">
        <v>491</v>
      </c>
      <c r="B3" s="699"/>
      <c r="C3" s="699"/>
      <c r="D3" s="699"/>
      <c r="E3" s="699"/>
      <c r="F3" s="700"/>
      <c r="G3" s="699"/>
      <c r="H3" s="700"/>
      <c r="I3" s="700"/>
      <c r="J3" s="700"/>
      <c r="K3" s="699"/>
    </row>
    <row r="4" spans="1:86" s="12" customFormat="1">
      <c r="A4" s="701" t="s">
        <v>53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</row>
    <row r="5" spans="1:86" s="12" customFormat="1">
      <c r="A5" s="701" t="s">
        <v>84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</row>
    <row r="6" spans="1:86" s="12" customFormat="1">
      <c r="A6" s="46" t="s">
        <v>85</v>
      </c>
      <c r="B6" s="15"/>
      <c r="C6" s="46"/>
      <c r="D6" s="84"/>
      <c r="E6" s="174"/>
      <c r="F6" s="52"/>
      <c r="G6" s="84"/>
      <c r="H6" s="51"/>
      <c r="I6" s="51"/>
      <c r="J6" s="52"/>
      <c r="K6" s="85"/>
    </row>
    <row r="7" spans="1:86" s="12" customFormat="1" ht="16.5" thickBot="1">
      <c r="A7" s="46" t="s">
        <v>271</v>
      </c>
      <c r="B7" s="15"/>
      <c r="C7" s="46"/>
      <c r="D7" s="84"/>
      <c r="E7" s="174"/>
      <c r="F7" s="52"/>
      <c r="G7" s="84"/>
      <c r="H7" s="51"/>
      <c r="I7" s="51"/>
      <c r="J7" s="52"/>
      <c r="K7" s="85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72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71">
        <v>1</v>
      </c>
      <c r="B12" s="175" t="s">
        <v>8</v>
      </c>
      <c r="C12" s="175" t="s">
        <v>9</v>
      </c>
      <c r="D12" s="58">
        <v>4</v>
      </c>
      <c r="E12" s="58">
        <v>5</v>
      </c>
      <c r="F12" s="59">
        <v>6</v>
      </c>
      <c r="G12" s="58">
        <v>7</v>
      </c>
      <c r="H12" s="173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54" customHeight="1">
      <c r="A13" s="668"/>
      <c r="B13" s="671" t="s">
        <v>53</v>
      </c>
      <c r="C13" s="522" t="s">
        <v>422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522" t="s">
        <v>415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23" t="s">
        <v>416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524" t="s">
        <v>417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2.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86" t="s">
        <v>12</v>
      </c>
      <c r="D22" s="189" t="s">
        <v>13</v>
      </c>
      <c r="E22" s="189" t="s">
        <v>14</v>
      </c>
      <c r="F22" s="189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418</v>
      </c>
      <c r="D26" s="6" t="s">
        <v>18</v>
      </c>
      <c r="E26" s="521">
        <v>0</v>
      </c>
      <c r="F26" s="635"/>
      <c r="G26" s="707"/>
      <c r="H26" s="707"/>
      <c r="I26" s="707"/>
      <c r="J26" s="70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419</v>
      </c>
      <c r="D27" s="6" t="s">
        <v>18</v>
      </c>
      <c r="E27" s="521">
        <v>0</v>
      </c>
      <c r="F27" s="635"/>
      <c r="G27" s="707"/>
      <c r="H27" s="707"/>
      <c r="I27" s="707"/>
      <c r="J27" s="70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420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268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421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412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399</v>
      </c>
      <c r="D35" s="500" t="s">
        <v>408</v>
      </c>
      <c r="E35" s="512">
        <v>0</v>
      </c>
      <c r="F35" s="63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45" customHeight="1">
      <c r="A36" s="684"/>
      <c r="B36" s="687"/>
      <c r="C36" s="513" t="s">
        <v>401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IF(SUM(F42:F50)&gt;0,ROUND(SUM(F42:F50)/5,2),0)</f>
        <v>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0</v>
      </c>
      <c r="F42" s="535"/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0</v>
      </c>
      <c r="F45" s="8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0</v>
      </c>
      <c r="F46" s="8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0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0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A8:A11"/>
    <mergeCell ref="B8:J8"/>
    <mergeCell ref="A1:K1"/>
    <mergeCell ref="A2:K2"/>
    <mergeCell ref="A3:K3"/>
    <mergeCell ref="A4:K4"/>
    <mergeCell ref="A5:K5"/>
    <mergeCell ref="B13:B16"/>
    <mergeCell ref="H13:H16"/>
    <mergeCell ref="I13:I16"/>
    <mergeCell ref="J13:J16"/>
    <mergeCell ref="K8:K11"/>
    <mergeCell ref="B9:B10"/>
    <mergeCell ref="C9:G10"/>
    <mergeCell ref="H9:J10"/>
    <mergeCell ref="M8:M11"/>
    <mergeCell ref="G42:J50"/>
    <mergeCell ref="A24:A50"/>
    <mergeCell ref="B24:B50"/>
    <mergeCell ref="G26:J27"/>
    <mergeCell ref="G32:N32"/>
    <mergeCell ref="G33:N33"/>
    <mergeCell ref="C39:F39"/>
    <mergeCell ref="K13:K16"/>
    <mergeCell ref="A18:G18"/>
    <mergeCell ref="A19:G19"/>
    <mergeCell ref="A20:A22"/>
    <mergeCell ref="B20:F20"/>
    <mergeCell ref="B21:B22"/>
    <mergeCell ref="C21:F21"/>
    <mergeCell ref="A13:A17"/>
  </mergeCells>
  <conditionalFormatting sqref="M13">
    <cfRule type="expression" dxfId="253" priority="5">
      <formula>$D$13&lt;&gt;$M$13</formula>
    </cfRule>
  </conditionalFormatting>
  <conditionalFormatting sqref="M14">
    <cfRule type="expression" dxfId="252" priority="4">
      <formula>$D$14&lt;&gt;$M$14</formula>
    </cfRule>
  </conditionalFormatting>
  <conditionalFormatting sqref="M15">
    <cfRule type="expression" dxfId="251" priority="3">
      <formula>$D$15&lt;&gt;$M$15</formula>
    </cfRule>
  </conditionalFormatting>
  <conditionalFormatting sqref="M16">
    <cfRule type="expression" dxfId="250" priority="2">
      <formula>$D$16&lt;&gt;$M$16</formula>
    </cfRule>
  </conditionalFormatting>
  <conditionalFormatting sqref="M17">
    <cfRule type="expression" dxfId="249" priority="1">
      <formula>$H$17&lt;&gt;$M$17</formula>
    </cfRule>
  </conditionalFormatting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CH50"/>
  <sheetViews>
    <sheetView view="pageBreakPreview" topLeftCell="A16" zoomScale="70" zoomScaleNormal="80" zoomScaleSheetLayoutView="70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170" customWidth="1"/>
    <col min="3" max="3" width="89.85546875" style="34" customWidth="1"/>
    <col min="4" max="4" width="12.28515625" style="35" customWidth="1"/>
    <col min="5" max="6" width="10" style="35" customWidth="1"/>
    <col min="7" max="7" width="8.7109375" style="36" customWidth="1"/>
    <col min="8" max="8" width="9.140625" style="28"/>
    <col min="9" max="9" width="13" style="28" bestFit="1" customWidth="1"/>
    <col min="10" max="10" width="9.28515625" style="28" bestFit="1" customWidth="1"/>
    <col min="11" max="11" width="10.7109375" style="28" customWidth="1"/>
    <col min="12" max="12" width="9.140625" style="28"/>
    <col min="13" max="13" width="14" style="28" customWidth="1"/>
    <col min="14" max="16384" width="9.140625" style="28"/>
  </cols>
  <sheetData>
    <row r="1" spans="1:86" s="12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</row>
    <row r="2" spans="1:86" s="12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</row>
    <row r="3" spans="1:86" s="12" customFormat="1">
      <c r="A3" s="699" t="s">
        <v>491</v>
      </c>
      <c r="B3" s="699"/>
      <c r="C3" s="699"/>
      <c r="D3" s="699"/>
      <c r="E3" s="699"/>
      <c r="F3" s="700"/>
      <c r="G3" s="699"/>
      <c r="H3" s="700"/>
      <c r="I3" s="700"/>
      <c r="J3" s="700"/>
      <c r="K3" s="699"/>
    </row>
    <row r="4" spans="1:86" s="12" customFormat="1">
      <c r="A4" s="701" t="s">
        <v>53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</row>
    <row r="5" spans="1:86" s="12" customFormat="1">
      <c r="A5" s="701" t="s">
        <v>84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</row>
    <row r="6" spans="1:86" s="12" customFormat="1">
      <c r="A6" s="46" t="s">
        <v>87</v>
      </c>
      <c r="B6" s="15"/>
      <c r="C6" s="46"/>
      <c r="D6" s="84"/>
      <c r="E6" s="174"/>
      <c r="F6" s="52"/>
      <c r="G6" s="84"/>
      <c r="H6" s="51"/>
      <c r="I6" s="51"/>
      <c r="J6" s="52"/>
      <c r="K6" s="85"/>
    </row>
    <row r="7" spans="1:86" s="12" customFormat="1" ht="16.5" thickBot="1">
      <c r="A7" s="46" t="s">
        <v>86</v>
      </c>
      <c r="B7" s="15"/>
      <c r="C7" s="46"/>
      <c r="D7" s="84"/>
      <c r="E7" s="174"/>
      <c r="F7" s="52"/>
      <c r="G7" s="84"/>
      <c r="H7" s="51"/>
      <c r="I7" s="51"/>
      <c r="J7" s="52"/>
      <c r="K7" s="85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72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71">
        <v>1</v>
      </c>
      <c r="B12" s="175" t="s">
        <v>8</v>
      </c>
      <c r="C12" s="175" t="s">
        <v>9</v>
      </c>
      <c r="D12" s="58">
        <v>4</v>
      </c>
      <c r="E12" s="58">
        <v>5</v>
      </c>
      <c r="F12" s="59">
        <v>6</v>
      </c>
      <c r="G12" s="58">
        <v>7</v>
      </c>
      <c r="H12" s="173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54" customHeight="1">
      <c r="A13" s="668"/>
      <c r="B13" s="671" t="s">
        <v>53</v>
      </c>
      <c r="C13" s="522" t="s">
        <v>422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522" t="s">
        <v>415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23" t="s">
        <v>416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524" t="s">
        <v>417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2.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86" t="s">
        <v>12</v>
      </c>
      <c r="D22" s="189" t="s">
        <v>13</v>
      </c>
      <c r="E22" s="189" t="s">
        <v>14</v>
      </c>
      <c r="F22" s="189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418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419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420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268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421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412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399</v>
      </c>
      <c r="D35" s="500" t="s">
        <v>408</v>
      </c>
      <c r="E35" s="512">
        <v>0</v>
      </c>
      <c r="F35" s="63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45" customHeight="1">
      <c r="A36" s="684"/>
      <c r="B36" s="687"/>
      <c r="C36" s="513" t="s">
        <v>401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IF(SUM(F42:F50)&gt;0,ROUND(SUM(F42:F50)/5,2),0)</f>
        <v>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0</v>
      </c>
      <c r="F42" s="535"/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0</v>
      </c>
      <c r="F45" s="104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0</v>
      </c>
      <c r="F46" s="104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0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0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A8:A11"/>
    <mergeCell ref="B8:J8"/>
    <mergeCell ref="A1:K1"/>
    <mergeCell ref="A2:K2"/>
    <mergeCell ref="A3:K3"/>
    <mergeCell ref="A4:K4"/>
    <mergeCell ref="A5:K5"/>
    <mergeCell ref="B13:B16"/>
    <mergeCell ref="H13:H16"/>
    <mergeCell ref="I13:I16"/>
    <mergeCell ref="J13:J16"/>
    <mergeCell ref="K8:K11"/>
    <mergeCell ref="B9:B10"/>
    <mergeCell ref="C9:G10"/>
    <mergeCell ref="H9:J10"/>
    <mergeCell ref="M8:M11"/>
    <mergeCell ref="G42:J50"/>
    <mergeCell ref="A24:A50"/>
    <mergeCell ref="B24:B50"/>
    <mergeCell ref="G26:J27"/>
    <mergeCell ref="G32:N32"/>
    <mergeCell ref="G33:N33"/>
    <mergeCell ref="C39:F39"/>
    <mergeCell ref="K13:K16"/>
    <mergeCell ref="A18:G18"/>
    <mergeCell ref="A19:G19"/>
    <mergeCell ref="A20:A22"/>
    <mergeCell ref="B20:F20"/>
    <mergeCell ref="B21:B22"/>
    <mergeCell ref="C21:F21"/>
    <mergeCell ref="A13:A17"/>
  </mergeCells>
  <conditionalFormatting sqref="M13">
    <cfRule type="expression" dxfId="248" priority="5">
      <formula>$D$13&lt;&gt;$M$13</formula>
    </cfRule>
  </conditionalFormatting>
  <conditionalFormatting sqref="M14">
    <cfRule type="expression" dxfId="247" priority="4">
      <formula>$D$14&lt;&gt;$M$14</formula>
    </cfRule>
  </conditionalFormatting>
  <conditionalFormatting sqref="M15">
    <cfRule type="expression" dxfId="246" priority="3">
      <formula>$D$15&lt;&gt;$M$15</formula>
    </cfRule>
  </conditionalFormatting>
  <conditionalFormatting sqref="M16">
    <cfRule type="expression" dxfId="245" priority="2">
      <formula>$D$16&lt;&gt;$M$16</formula>
    </cfRule>
  </conditionalFormatting>
  <conditionalFormatting sqref="M17">
    <cfRule type="expression" dxfId="244" priority="1">
      <formula>$H$17&lt;&gt;$M$17</formula>
    </cfRule>
  </conditionalFormatting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CH50"/>
  <sheetViews>
    <sheetView view="pageBreakPreview" topLeftCell="A23" zoomScale="70" zoomScaleNormal="80" zoomScaleSheetLayoutView="70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170" customWidth="1"/>
    <col min="3" max="3" width="89.85546875" style="34" customWidth="1"/>
    <col min="4" max="4" width="12.28515625" style="35" customWidth="1"/>
    <col min="5" max="6" width="10" style="35" customWidth="1"/>
    <col min="7" max="7" width="8.7109375" style="36" customWidth="1"/>
    <col min="8" max="8" width="9.140625" style="28"/>
    <col min="9" max="9" width="13" style="28" bestFit="1" customWidth="1"/>
    <col min="10" max="10" width="9.28515625" style="28" bestFit="1" customWidth="1"/>
    <col min="11" max="11" width="10.7109375" style="28" customWidth="1"/>
    <col min="12" max="12" width="9.140625" style="28"/>
    <col min="13" max="13" width="14" style="28" customWidth="1"/>
    <col min="14" max="16384" width="9.140625" style="28"/>
  </cols>
  <sheetData>
    <row r="1" spans="1:86" s="12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</row>
    <row r="2" spans="1:86" s="12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</row>
    <row r="3" spans="1:86" s="12" customFormat="1">
      <c r="A3" s="699" t="s">
        <v>491</v>
      </c>
      <c r="B3" s="699"/>
      <c r="C3" s="699"/>
      <c r="D3" s="699"/>
      <c r="E3" s="699"/>
      <c r="F3" s="700"/>
      <c r="G3" s="699"/>
      <c r="H3" s="700"/>
      <c r="I3" s="700"/>
      <c r="J3" s="700"/>
      <c r="K3" s="699"/>
    </row>
    <row r="4" spans="1:86" s="12" customFormat="1">
      <c r="A4" s="701" t="s">
        <v>53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</row>
    <row r="5" spans="1:86" s="12" customFormat="1">
      <c r="A5" s="701" t="s">
        <v>84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</row>
    <row r="6" spans="1:86" s="12" customFormat="1">
      <c r="A6" s="46" t="s">
        <v>87</v>
      </c>
      <c r="B6" s="15"/>
      <c r="C6" s="46"/>
      <c r="D6" s="84"/>
      <c r="E6" s="174"/>
      <c r="F6" s="52"/>
      <c r="G6" s="84"/>
      <c r="H6" s="51"/>
      <c r="I6" s="51"/>
      <c r="J6" s="52"/>
      <c r="K6" s="85"/>
    </row>
    <row r="7" spans="1:86" s="12" customFormat="1" ht="16.5" thickBot="1">
      <c r="A7" s="46" t="s">
        <v>271</v>
      </c>
      <c r="B7" s="15"/>
      <c r="C7" s="46"/>
      <c r="D7" s="84"/>
      <c r="E7" s="174"/>
      <c r="F7" s="52"/>
      <c r="G7" s="84"/>
      <c r="H7" s="51"/>
      <c r="I7" s="51"/>
      <c r="J7" s="52"/>
      <c r="K7" s="85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72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71">
        <v>1</v>
      </c>
      <c r="B12" s="175" t="s">
        <v>8</v>
      </c>
      <c r="C12" s="175" t="s">
        <v>9</v>
      </c>
      <c r="D12" s="58">
        <v>4</v>
      </c>
      <c r="E12" s="58">
        <v>5</v>
      </c>
      <c r="F12" s="59">
        <v>6</v>
      </c>
      <c r="G12" s="58">
        <v>7</v>
      </c>
      <c r="H12" s="173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54" customHeight="1">
      <c r="A13" s="668"/>
      <c r="B13" s="671" t="s">
        <v>53</v>
      </c>
      <c r="C13" s="522" t="s">
        <v>422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522" t="s">
        <v>415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23" t="s">
        <v>416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524" t="s">
        <v>417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2.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1</v>
      </c>
      <c r="I17" s="529">
        <f>F41</f>
        <v>1</v>
      </c>
      <c r="J17" s="530">
        <f>IF(I17/H17*100&gt;100,100,I17/H17*100)</f>
        <v>100</v>
      </c>
      <c r="K17" s="530">
        <f>(J17+G17)/2</f>
        <v>50</v>
      </c>
      <c r="L17" s="26"/>
      <c r="M17" s="536">
        <v>1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86" t="s">
        <v>12</v>
      </c>
      <c r="D22" s="189" t="s">
        <v>13</v>
      </c>
      <c r="E22" s="189" t="s">
        <v>14</v>
      </c>
      <c r="F22" s="189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418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419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420</v>
      </c>
      <c r="D29" s="6" t="s">
        <v>18</v>
      </c>
      <c r="E29" s="90">
        <v>0</v>
      </c>
      <c r="F29" s="560">
        <v>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268</v>
      </c>
      <c r="D30" s="6" t="s">
        <v>18</v>
      </c>
      <c r="E30" s="90">
        <v>1</v>
      </c>
      <c r="F30" s="90">
        <f>F41</f>
        <v>1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421</v>
      </c>
      <c r="D32" s="6" t="s">
        <v>18</v>
      </c>
      <c r="E32" s="521">
        <v>0</v>
      </c>
      <c r="F32" s="635">
        <v>0</v>
      </c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412</v>
      </c>
      <c r="D33" s="6" t="s">
        <v>18</v>
      </c>
      <c r="E33" s="521">
        <v>0</v>
      </c>
      <c r="F33" s="635">
        <v>0</v>
      </c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399</v>
      </c>
      <c r="D35" s="500" t="s">
        <v>408</v>
      </c>
      <c r="E35" s="512">
        <v>0</v>
      </c>
      <c r="F35" s="634">
        <v>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45" customHeight="1">
      <c r="A36" s="684"/>
      <c r="B36" s="687"/>
      <c r="C36" s="513" t="s">
        <v>401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>
        <v>0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>
        <v>0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1</v>
      </c>
      <c r="F41" s="75">
        <f>IF(SUM(F42:F50)&gt;0,ROUND(SUM(F42:F50)/6,2),0)</f>
        <v>1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1</v>
      </c>
      <c r="F42" s="535">
        <v>1</v>
      </c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1</v>
      </c>
      <c r="F43" s="535">
        <v>1</v>
      </c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1</v>
      </c>
      <c r="F44" s="535">
        <v>1</v>
      </c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1</v>
      </c>
      <c r="F45" s="535">
        <v>1</v>
      </c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1</v>
      </c>
      <c r="F46" s="535">
        <v>1</v>
      </c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1</v>
      </c>
      <c r="F47" s="104">
        <v>1</v>
      </c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1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1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1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A8:A11"/>
    <mergeCell ref="B8:J8"/>
    <mergeCell ref="A1:K1"/>
    <mergeCell ref="A2:K2"/>
    <mergeCell ref="A3:K3"/>
    <mergeCell ref="A4:K4"/>
    <mergeCell ref="A5:K5"/>
    <mergeCell ref="B13:B16"/>
    <mergeCell ref="H13:H16"/>
    <mergeCell ref="I13:I16"/>
    <mergeCell ref="J13:J16"/>
    <mergeCell ref="K8:K11"/>
    <mergeCell ref="B9:B10"/>
    <mergeCell ref="C9:G10"/>
    <mergeCell ref="H9:J10"/>
    <mergeCell ref="M8:M11"/>
    <mergeCell ref="G42:J50"/>
    <mergeCell ref="A24:A50"/>
    <mergeCell ref="B24:B50"/>
    <mergeCell ref="G26:J27"/>
    <mergeCell ref="G32:N32"/>
    <mergeCell ref="G33:N33"/>
    <mergeCell ref="C39:F39"/>
    <mergeCell ref="K13:K16"/>
    <mergeCell ref="A18:G18"/>
    <mergeCell ref="A19:G19"/>
    <mergeCell ref="A20:A22"/>
    <mergeCell ref="B20:F20"/>
    <mergeCell ref="B21:B22"/>
    <mergeCell ref="C21:F21"/>
    <mergeCell ref="A13:A17"/>
  </mergeCells>
  <conditionalFormatting sqref="M13">
    <cfRule type="expression" dxfId="243" priority="5">
      <formula>$D$13&lt;&gt;$M$13</formula>
    </cfRule>
  </conditionalFormatting>
  <conditionalFormatting sqref="M14">
    <cfRule type="expression" dxfId="242" priority="4">
      <formula>$D$14&lt;&gt;$M$14</formula>
    </cfRule>
  </conditionalFormatting>
  <conditionalFormatting sqref="M15">
    <cfRule type="expression" dxfId="241" priority="3">
      <formula>$D$15&lt;&gt;$M$15</formula>
    </cfRule>
  </conditionalFormatting>
  <conditionalFormatting sqref="M16">
    <cfRule type="expression" dxfId="240" priority="2">
      <formula>$D$16&lt;&gt;$M$16</formula>
    </cfRule>
  </conditionalFormatting>
  <conditionalFormatting sqref="M17">
    <cfRule type="expression" dxfId="239" priority="1">
      <formula>$H$17&lt;&gt;$M$17</formula>
    </cfRule>
  </conditionalFormatting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CH50"/>
  <sheetViews>
    <sheetView view="pageBreakPreview" topLeftCell="A34" zoomScale="70" zoomScaleNormal="80" zoomScaleSheetLayoutView="70" workbookViewId="0">
      <selection activeCell="AA53" sqref="AA50:AA53"/>
    </sheetView>
  </sheetViews>
  <sheetFormatPr defaultColWidth="9.140625" defaultRowHeight="15.75"/>
  <cols>
    <col min="1" max="1" width="4.85546875" style="34" customWidth="1"/>
    <col min="2" max="2" width="12.28515625" style="170" customWidth="1"/>
    <col min="3" max="3" width="89.85546875" style="34" customWidth="1"/>
    <col min="4" max="4" width="12.28515625" style="35" customWidth="1"/>
    <col min="5" max="6" width="10" style="35" customWidth="1"/>
    <col min="7" max="7" width="8.7109375" style="36" customWidth="1"/>
    <col min="8" max="8" width="9.140625" style="28"/>
    <col min="9" max="9" width="13" style="28" bestFit="1" customWidth="1"/>
    <col min="10" max="10" width="9.28515625" style="28" bestFit="1" customWidth="1"/>
    <col min="11" max="11" width="10.7109375" style="28" customWidth="1"/>
    <col min="12" max="12" width="9.140625" style="28"/>
    <col min="13" max="13" width="14" style="28" customWidth="1"/>
    <col min="14" max="16384" width="9.140625" style="28"/>
  </cols>
  <sheetData>
    <row r="1" spans="1:86" s="12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</row>
    <row r="2" spans="1:86" s="12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</row>
    <row r="3" spans="1:86" s="12" customFormat="1">
      <c r="A3" s="699" t="s">
        <v>491</v>
      </c>
      <c r="B3" s="699"/>
      <c r="C3" s="699"/>
      <c r="D3" s="699"/>
      <c r="E3" s="699"/>
      <c r="F3" s="700"/>
      <c r="G3" s="699"/>
      <c r="H3" s="700"/>
      <c r="I3" s="700"/>
      <c r="J3" s="700"/>
      <c r="K3" s="699"/>
    </row>
    <row r="4" spans="1:86" s="12" customFormat="1">
      <c r="A4" s="701" t="s">
        <v>53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</row>
    <row r="5" spans="1:86" s="12" customFormat="1">
      <c r="A5" s="701" t="s">
        <v>272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</row>
    <row r="6" spans="1:86" s="12" customFormat="1">
      <c r="A6" s="46" t="s">
        <v>86</v>
      </c>
      <c r="B6" s="15"/>
      <c r="C6" s="46"/>
      <c r="D6" s="84"/>
      <c r="E6" s="174"/>
      <c r="F6" s="52"/>
      <c r="G6" s="84"/>
      <c r="H6" s="51"/>
      <c r="I6" s="51"/>
      <c r="J6" s="52"/>
      <c r="K6" s="85"/>
    </row>
    <row r="7" spans="1:86" s="12" customFormat="1" ht="16.5" thickBot="1">
      <c r="A7" s="46" t="s">
        <v>86</v>
      </c>
      <c r="B7" s="15"/>
      <c r="C7" s="46"/>
      <c r="D7" s="84"/>
      <c r="E7" s="174"/>
      <c r="F7" s="52"/>
      <c r="G7" s="84"/>
      <c r="H7" s="51"/>
      <c r="I7" s="51"/>
      <c r="J7" s="52"/>
      <c r="K7" s="85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72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71">
        <v>1</v>
      </c>
      <c r="B12" s="175" t="s">
        <v>8</v>
      </c>
      <c r="C12" s="175" t="s">
        <v>9</v>
      </c>
      <c r="D12" s="58">
        <v>4</v>
      </c>
      <c r="E12" s="58">
        <v>5</v>
      </c>
      <c r="F12" s="59">
        <v>6</v>
      </c>
      <c r="G12" s="58">
        <v>7</v>
      </c>
      <c r="H12" s="173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54" customHeight="1">
      <c r="A13" s="668"/>
      <c r="B13" s="671" t="s">
        <v>53</v>
      </c>
      <c r="C13" s="522" t="s">
        <v>422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522" t="s">
        <v>415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23" t="s">
        <v>416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524" t="s">
        <v>417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2.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86" t="s">
        <v>12</v>
      </c>
      <c r="D22" s="189" t="s">
        <v>13</v>
      </c>
      <c r="E22" s="189" t="s">
        <v>14</v>
      </c>
      <c r="F22" s="189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418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419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420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268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421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412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399</v>
      </c>
      <c r="D35" s="500" t="s">
        <v>408</v>
      </c>
      <c r="E35" s="512">
        <v>0</v>
      </c>
      <c r="F35" s="63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45" customHeight="1">
      <c r="A36" s="684"/>
      <c r="B36" s="687"/>
      <c r="C36" s="513" t="s">
        <v>401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IF(SUM(F42:F50)&gt;0,ROUND(SUM(F42:F50)/5,2),0)</f>
        <v>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0</v>
      </c>
      <c r="F42" s="535"/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0</v>
      </c>
      <c r="F45" s="104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0</v>
      </c>
      <c r="F46" s="104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0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0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A8:A11"/>
    <mergeCell ref="B8:J8"/>
    <mergeCell ref="A1:K1"/>
    <mergeCell ref="A2:K2"/>
    <mergeCell ref="A3:K3"/>
    <mergeCell ref="A4:K4"/>
    <mergeCell ref="A5:K5"/>
    <mergeCell ref="B13:B16"/>
    <mergeCell ref="H13:H16"/>
    <mergeCell ref="I13:I16"/>
    <mergeCell ref="J13:J16"/>
    <mergeCell ref="K8:K11"/>
    <mergeCell ref="B9:B10"/>
    <mergeCell ref="C9:G10"/>
    <mergeCell ref="H9:J10"/>
    <mergeCell ref="M8:M11"/>
    <mergeCell ref="G42:J50"/>
    <mergeCell ref="A24:A50"/>
    <mergeCell ref="B24:B50"/>
    <mergeCell ref="G26:J27"/>
    <mergeCell ref="G32:N32"/>
    <mergeCell ref="G33:N33"/>
    <mergeCell ref="C39:F39"/>
    <mergeCell ref="K13:K16"/>
    <mergeCell ref="A18:G18"/>
    <mergeCell ref="A19:G19"/>
    <mergeCell ref="A20:A22"/>
    <mergeCell ref="B20:F20"/>
    <mergeCell ref="B21:B22"/>
    <mergeCell ref="C21:F21"/>
    <mergeCell ref="A13:A17"/>
  </mergeCells>
  <conditionalFormatting sqref="M13">
    <cfRule type="expression" dxfId="238" priority="5">
      <formula>$D$13&lt;&gt;$M$13</formula>
    </cfRule>
  </conditionalFormatting>
  <conditionalFormatting sqref="M14">
    <cfRule type="expression" dxfId="237" priority="4">
      <formula>$D$14&lt;&gt;$M$14</formula>
    </cfRule>
  </conditionalFormatting>
  <conditionalFormatting sqref="M15">
    <cfRule type="expression" dxfId="236" priority="3">
      <formula>$D$15&lt;&gt;$M$15</formula>
    </cfRule>
  </conditionalFormatting>
  <conditionalFormatting sqref="M16">
    <cfRule type="expression" dxfId="235" priority="2">
      <formula>$D$16&lt;&gt;$M$16</formula>
    </cfRule>
  </conditionalFormatting>
  <conditionalFormatting sqref="M17">
    <cfRule type="expression" dxfId="234" priority="1">
      <formula>$H$17&lt;&gt;$M$17</formula>
    </cfRule>
  </conditionalFormatting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CH50"/>
  <sheetViews>
    <sheetView view="pageBreakPreview" topLeftCell="A16" zoomScale="70" zoomScaleNormal="80" zoomScaleSheetLayoutView="70" workbookViewId="0">
      <selection activeCell="AA53" sqref="AA50:AA53"/>
    </sheetView>
  </sheetViews>
  <sheetFormatPr defaultColWidth="9.140625" defaultRowHeight="15.75"/>
  <cols>
    <col min="1" max="1" width="4.85546875" style="34" customWidth="1"/>
    <col min="2" max="2" width="12.28515625" style="170" customWidth="1"/>
    <col min="3" max="3" width="89.85546875" style="34" customWidth="1"/>
    <col min="4" max="4" width="12.28515625" style="35" customWidth="1"/>
    <col min="5" max="6" width="10" style="35" customWidth="1"/>
    <col min="7" max="7" width="8.7109375" style="36" customWidth="1"/>
    <col min="8" max="8" width="9.140625" style="28"/>
    <col min="9" max="9" width="13" style="28" bestFit="1" customWidth="1"/>
    <col min="10" max="10" width="9.28515625" style="28" bestFit="1" customWidth="1"/>
    <col min="11" max="11" width="10.7109375" style="28" customWidth="1"/>
    <col min="12" max="12" width="9.140625" style="28"/>
    <col min="13" max="13" width="14" style="28" customWidth="1"/>
    <col min="14" max="16384" width="9.140625" style="28"/>
  </cols>
  <sheetData>
    <row r="1" spans="1:86" s="12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</row>
    <row r="2" spans="1:86" s="12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</row>
    <row r="3" spans="1:86" s="12" customFormat="1">
      <c r="A3" s="699" t="s">
        <v>491</v>
      </c>
      <c r="B3" s="699"/>
      <c r="C3" s="699"/>
      <c r="D3" s="699"/>
      <c r="E3" s="699"/>
      <c r="F3" s="700"/>
      <c r="G3" s="699"/>
      <c r="H3" s="700"/>
      <c r="I3" s="700"/>
      <c r="J3" s="700"/>
      <c r="K3" s="699"/>
    </row>
    <row r="4" spans="1:86" s="12" customFormat="1">
      <c r="A4" s="701" t="s">
        <v>53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</row>
    <row r="5" spans="1:86" s="12" customFormat="1">
      <c r="A5" s="701" t="s">
        <v>272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</row>
    <row r="6" spans="1:86" s="12" customFormat="1">
      <c r="A6" s="46" t="s">
        <v>87</v>
      </c>
      <c r="B6" s="15"/>
      <c r="C6" s="46"/>
      <c r="D6" s="84"/>
      <c r="E6" s="174"/>
      <c r="F6" s="52"/>
      <c r="G6" s="84"/>
      <c r="H6" s="51"/>
      <c r="I6" s="51"/>
      <c r="J6" s="52"/>
      <c r="K6" s="85"/>
    </row>
    <row r="7" spans="1:86" s="12" customFormat="1" ht="16.5" thickBot="1">
      <c r="A7" s="46" t="s">
        <v>86</v>
      </c>
      <c r="B7" s="15"/>
      <c r="C7" s="46"/>
      <c r="D7" s="84"/>
      <c r="E7" s="174"/>
      <c r="F7" s="52"/>
      <c r="G7" s="84"/>
      <c r="H7" s="51"/>
      <c r="I7" s="51"/>
      <c r="J7" s="52"/>
      <c r="K7" s="85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72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71">
        <v>1</v>
      </c>
      <c r="B12" s="175" t="s">
        <v>8</v>
      </c>
      <c r="C12" s="175" t="s">
        <v>9</v>
      </c>
      <c r="D12" s="58">
        <v>4</v>
      </c>
      <c r="E12" s="58">
        <v>5</v>
      </c>
      <c r="F12" s="59">
        <v>6</v>
      </c>
      <c r="G12" s="58">
        <v>7</v>
      </c>
      <c r="H12" s="173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54" customHeight="1">
      <c r="A13" s="668"/>
      <c r="B13" s="671" t="s">
        <v>53</v>
      </c>
      <c r="C13" s="522" t="s">
        <v>422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522" t="s">
        <v>415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23" t="s">
        <v>416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524" t="s">
        <v>417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2.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86" t="s">
        <v>12</v>
      </c>
      <c r="D22" s="189" t="s">
        <v>13</v>
      </c>
      <c r="E22" s="189" t="s">
        <v>14</v>
      </c>
      <c r="F22" s="189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418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419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420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268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421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412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399</v>
      </c>
      <c r="D35" s="500" t="s">
        <v>408</v>
      </c>
      <c r="E35" s="512">
        <v>0</v>
      </c>
      <c r="F35" s="63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45" customHeight="1">
      <c r="A36" s="684"/>
      <c r="B36" s="687"/>
      <c r="C36" s="513" t="s">
        <v>401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IF(SUM(F42:F50)&gt;0,ROUND(SUM(F42:F50)/5,2),0)</f>
        <v>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0</v>
      </c>
      <c r="F42" s="535"/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0</v>
      </c>
      <c r="F45" s="104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0</v>
      </c>
      <c r="F46" s="104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0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0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A8:A11"/>
    <mergeCell ref="B8:J8"/>
    <mergeCell ref="A1:K1"/>
    <mergeCell ref="A2:K2"/>
    <mergeCell ref="A3:K3"/>
    <mergeCell ref="A4:K4"/>
    <mergeCell ref="A5:K5"/>
    <mergeCell ref="B13:B16"/>
    <mergeCell ref="H13:H16"/>
    <mergeCell ref="I13:I16"/>
    <mergeCell ref="J13:J16"/>
    <mergeCell ref="K8:K11"/>
    <mergeCell ref="B9:B10"/>
    <mergeCell ref="C9:G10"/>
    <mergeCell ref="H9:J10"/>
    <mergeCell ref="M8:M11"/>
    <mergeCell ref="G42:J50"/>
    <mergeCell ref="A24:A50"/>
    <mergeCell ref="B24:B50"/>
    <mergeCell ref="G26:J27"/>
    <mergeCell ref="G32:N32"/>
    <mergeCell ref="G33:N33"/>
    <mergeCell ref="C39:F39"/>
    <mergeCell ref="K13:K16"/>
    <mergeCell ref="A18:G18"/>
    <mergeCell ref="A19:G19"/>
    <mergeCell ref="A20:A22"/>
    <mergeCell ref="B20:F20"/>
    <mergeCell ref="B21:B22"/>
    <mergeCell ref="C21:F21"/>
    <mergeCell ref="A13:A17"/>
  </mergeCells>
  <conditionalFormatting sqref="M13">
    <cfRule type="expression" dxfId="233" priority="5">
      <formula>$D$13&lt;&gt;$M$13</formula>
    </cfRule>
  </conditionalFormatting>
  <conditionalFormatting sqref="M14">
    <cfRule type="expression" dxfId="232" priority="4">
      <formula>$D$14&lt;&gt;$M$14</formula>
    </cfRule>
  </conditionalFormatting>
  <conditionalFormatting sqref="M15">
    <cfRule type="expression" dxfId="231" priority="3">
      <formula>$D$15&lt;&gt;$M$15</formula>
    </cfRule>
  </conditionalFormatting>
  <conditionalFormatting sqref="M16">
    <cfRule type="expression" dxfId="230" priority="2">
      <formula>$D$16&lt;&gt;$M$16</formula>
    </cfRule>
  </conditionalFormatting>
  <conditionalFormatting sqref="M17">
    <cfRule type="expression" dxfId="229" priority="1">
      <formula>$H$17&lt;&gt;$M$17</formula>
    </cfRule>
  </conditionalFormatting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CH50"/>
  <sheetViews>
    <sheetView view="pageBreakPreview" topLeftCell="A17" zoomScale="72" zoomScaleNormal="80" zoomScaleSheetLayoutView="72" workbookViewId="0">
      <selection activeCell="AA53" sqref="AA50:AA53"/>
    </sheetView>
  </sheetViews>
  <sheetFormatPr defaultColWidth="9.140625" defaultRowHeight="15.75"/>
  <cols>
    <col min="1" max="1" width="4.85546875" style="34" customWidth="1"/>
    <col min="2" max="2" width="12.28515625" style="77" customWidth="1"/>
    <col min="3" max="3" width="89.85546875" style="34" customWidth="1"/>
    <col min="4" max="4" width="12.28515625" style="35" customWidth="1"/>
    <col min="5" max="6" width="10" style="35" customWidth="1"/>
    <col min="7" max="7" width="8.85546875" style="36" customWidth="1"/>
    <col min="8" max="9" width="9.140625" style="28"/>
    <col min="10" max="10" width="9.28515625" style="28" bestFit="1" customWidth="1"/>
    <col min="11" max="11" width="10.7109375" style="28" customWidth="1"/>
    <col min="12" max="12" width="9.140625" style="28"/>
    <col min="13" max="13" width="14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9" t="s">
        <v>491</v>
      </c>
      <c r="B3" s="699"/>
      <c r="C3" s="699"/>
      <c r="D3" s="699"/>
      <c r="E3" s="699"/>
      <c r="F3" s="700"/>
      <c r="G3" s="699"/>
      <c r="H3" s="700"/>
      <c r="I3" s="700"/>
      <c r="J3" s="700"/>
      <c r="K3" s="699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53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46" t="s">
        <v>87</v>
      </c>
      <c r="B6" s="15"/>
      <c r="C6" s="47"/>
      <c r="D6" s="48"/>
      <c r="E6" s="49"/>
      <c r="F6" s="50"/>
      <c r="G6" s="48"/>
      <c r="H6" s="51"/>
      <c r="I6" s="51"/>
      <c r="J6" s="52"/>
      <c r="K6" s="5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46" t="s">
        <v>88</v>
      </c>
      <c r="B7" s="15"/>
      <c r="C7" s="47"/>
      <c r="D7" s="48"/>
      <c r="E7" s="49"/>
      <c r="F7" s="50"/>
      <c r="G7" s="48"/>
      <c r="H7" s="51"/>
      <c r="I7" s="51"/>
      <c r="J7" s="52"/>
      <c r="K7" s="53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72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71">
        <v>1</v>
      </c>
      <c r="B12" s="175" t="s">
        <v>8</v>
      </c>
      <c r="C12" s="175" t="s">
        <v>9</v>
      </c>
      <c r="D12" s="58">
        <v>4</v>
      </c>
      <c r="E12" s="58">
        <v>5</v>
      </c>
      <c r="F12" s="59">
        <v>6</v>
      </c>
      <c r="G12" s="58">
        <v>7</v>
      </c>
      <c r="H12" s="173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54" customHeight="1">
      <c r="A13" s="668"/>
      <c r="B13" s="671" t="s">
        <v>53</v>
      </c>
      <c r="C13" s="522" t="s">
        <v>422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522" t="s">
        <v>415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23" t="s">
        <v>416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524" t="s">
        <v>417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2.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86" t="s">
        <v>12</v>
      </c>
      <c r="D22" s="189" t="s">
        <v>13</v>
      </c>
      <c r="E22" s="189" t="s">
        <v>14</v>
      </c>
      <c r="F22" s="189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418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419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420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268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421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412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399</v>
      </c>
      <c r="D35" s="500" t="s">
        <v>408</v>
      </c>
      <c r="E35" s="512">
        <v>0</v>
      </c>
      <c r="F35" s="63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45" customHeight="1">
      <c r="A36" s="684"/>
      <c r="B36" s="687"/>
      <c r="C36" s="513" t="s">
        <v>401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IF(SUM(F42:F50)&gt;0,ROUND(SUM(F42:F50)/5,2),0)</f>
        <v>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0</v>
      </c>
      <c r="F42" s="535"/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0</v>
      </c>
      <c r="F45" s="104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0</v>
      </c>
      <c r="F46" s="104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0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0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G26:J27"/>
    <mergeCell ref="J13:J16"/>
    <mergeCell ref="G42:J50"/>
    <mergeCell ref="A18:G18"/>
    <mergeCell ref="A24:A50"/>
    <mergeCell ref="B24:B50"/>
    <mergeCell ref="G32:N32"/>
    <mergeCell ref="G33:N33"/>
    <mergeCell ref="C39:F39"/>
    <mergeCell ref="B21:B22"/>
    <mergeCell ref="B20:F20"/>
    <mergeCell ref="C21:F21"/>
    <mergeCell ref="A19:G19"/>
    <mergeCell ref="A20:A22"/>
    <mergeCell ref="A1:K1"/>
    <mergeCell ref="A2:K2"/>
    <mergeCell ref="A3:K3"/>
    <mergeCell ref="A4:K4"/>
    <mergeCell ref="A5:K5"/>
    <mergeCell ref="M8:M11"/>
    <mergeCell ref="K8:K11"/>
    <mergeCell ref="B9:B10"/>
    <mergeCell ref="C9:G10"/>
    <mergeCell ref="H9:J10"/>
    <mergeCell ref="A8:A11"/>
    <mergeCell ref="B8:J8"/>
    <mergeCell ref="K13:K16"/>
    <mergeCell ref="A13:A17"/>
    <mergeCell ref="B13:B16"/>
    <mergeCell ref="H13:H16"/>
    <mergeCell ref="I13:I16"/>
  </mergeCells>
  <conditionalFormatting sqref="M13">
    <cfRule type="expression" dxfId="228" priority="5">
      <formula>$D$13&lt;&gt;$M$13</formula>
    </cfRule>
  </conditionalFormatting>
  <conditionalFormatting sqref="M14">
    <cfRule type="expression" dxfId="227" priority="4">
      <formula>$D$14&lt;&gt;$M$14</formula>
    </cfRule>
  </conditionalFormatting>
  <conditionalFormatting sqref="M15">
    <cfRule type="expression" dxfId="226" priority="3">
      <formula>$D$15&lt;&gt;$M$15</formula>
    </cfRule>
  </conditionalFormatting>
  <conditionalFormatting sqref="M16">
    <cfRule type="expression" dxfId="225" priority="2">
      <formula>$D$16&lt;&gt;$M$16</formula>
    </cfRule>
  </conditionalFormatting>
  <conditionalFormatting sqref="M17">
    <cfRule type="expression" dxfId="224" priority="1">
      <formula>$H$17&lt;&gt;$M$17</formula>
    </cfRule>
  </conditionalFormatting>
  <pageMargins left="0.7" right="0.7" top="0.75" bottom="0.75" header="0.3" footer="0.3"/>
  <pageSetup paperSize="9" scale="46" orientation="portrait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CH50"/>
  <sheetViews>
    <sheetView view="pageBreakPreview" topLeftCell="A16" zoomScale="68" zoomScaleNormal="80" zoomScaleSheetLayoutView="68" workbookViewId="0">
      <selection activeCell="Y40" sqref="Y40"/>
    </sheetView>
  </sheetViews>
  <sheetFormatPr defaultColWidth="9.140625" defaultRowHeight="15.75"/>
  <cols>
    <col min="1" max="1" width="4.85546875" style="34" customWidth="1"/>
    <col min="2" max="2" width="12.28515625" style="170" customWidth="1"/>
    <col min="3" max="3" width="89.85546875" style="34" customWidth="1"/>
    <col min="4" max="4" width="12.28515625" style="35" customWidth="1"/>
    <col min="5" max="6" width="10" style="35" customWidth="1"/>
    <col min="7" max="7" width="8.85546875" style="36" customWidth="1"/>
    <col min="8" max="9" width="9.140625" style="28"/>
    <col min="10" max="10" width="12.42578125" style="28" customWidth="1"/>
    <col min="11" max="11" width="10.7109375" style="28" customWidth="1"/>
    <col min="12" max="12" width="9.140625" style="28"/>
    <col min="13" max="13" width="14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9" t="s">
        <v>491</v>
      </c>
      <c r="B3" s="699"/>
      <c r="C3" s="699"/>
      <c r="D3" s="699"/>
      <c r="E3" s="699"/>
      <c r="F3" s="700"/>
      <c r="G3" s="699"/>
      <c r="H3" s="700"/>
      <c r="I3" s="700"/>
      <c r="J3" s="700"/>
      <c r="K3" s="699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53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46" t="s">
        <v>87</v>
      </c>
      <c r="B6" s="15"/>
      <c r="C6" s="47"/>
      <c r="D6" s="48"/>
      <c r="E6" s="49"/>
      <c r="F6" s="50"/>
      <c r="G6" s="48"/>
      <c r="H6" s="51"/>
      <c r="I6" s="51"/>
      <c r="J6" s="52"/>
      <c r="K6" s="5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701" t="s">
        <v>86</v>
      </c>
      <c r="B7" s="701"/>
      <c r="C7" s="701"/>
      <c r="D7" s="701"/>
      <c r="E7" s="701"/>
      <c r="F7" s="701"/>
      <c r="G7" s="701"/>
      <c r="H7" s="701"/>
      <c r="I7" s="701"/>
      <c r="J7" s="701"/>
      <c r="K7" s="70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72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71">
        <v>1</v>
      </c>
      <c r="B12" s="175" t="s">
        <v>8</v>
      </c>
      <c r="C12" s="175" t="s">
        <v>9</v>
      </c>
      <c r="D12" s="58">
        <v>4</v>
      </c>
      <c r="E12" s="58">
        <v>5</v>
      </c>
      <c r="F12" s="59">
        <v>6</v>
      </c>
      <c r="G12" s="58">
        <v>7</v>
      </c>
      <c r="H12" s="173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54" customHeight="1">
      <c r="A13" s="668"/>
      <c r="B13" s="671" t="s">
        <v>53</v>
      </c>
      <c r="C13" s="522" t="s">
        <v>422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522" t="s">
        <v>415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23" t="s">
        <v>416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524" t="s">
        <v>417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2.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2.33</v>
      </c>
      <c r="I17" s="529">
        <f>F41</f>
        <v>1.5</v>
      </c>
      <c r="J17" s="530">
        <f>IF(I17/H17*100&gt;100,100,I17/H17*100)</f>
        <v>64.377682403433482</v>
      </c>
      <c r="K17" s="530">
        <f>(J17+G17)/2</f>
        <v>32.188841201716741</v>
      </c>
      <c r="L17" s="26"/>
      <c r="M17" s="536">
        <v>2.33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86" t="s">
        <v>12</v>
      </c>
      <c r="D22" s="189" t="s">
        <v>13</v>
      </c>
      <c r="E22" s="189" t="s">
        <v>14</v>
      </c>
      <c r="F22" s="189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418</v>
      </c>
      <c r="D26" s="6" t="s">
        <v>18</v>
      </c>
      <c r="E26" s="521">
        <v>0</v>
      </c>
      <c r="F26" s="635"/>
      <c r="G26" s="707"/>
      <c r="H26" s="707"/>
      <c r="I26" s="707"/>
      <c r="J26" s="70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419</v>
      </c>
      <c r="D27" s="6" t="s">
        <v>18</v>
      </c>
      <c r="E27" s="521">
        <v>0</v>
      </c>
      <c r="F27" s="635"/>
      <c r="G27" s="707"/>
      <c r="H27" s="707"/>
      <c r="I27" s="707"/>
      <c r="J27" s="70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420</v>
      </c>
      <c r="D29" s="6" t="s">
        <v>18</v>
      </c>
      <c r="E29" s="90">
        <v>0</v>
      </c>
      <c r="F29" s="560">
        <v>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268</v>
      </c>
      <c r="D30" s="6" t="s">
        <v>18</v>
      </c>
      <c r="E30" s="90">
        <v>1</v>
      </c>
      <c r="F30" s="90">
        <f>F41</f>
        <v>1.5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421</v>
      </c>
      <c r="D32" s="6" t="s">
        <v>18</v>
      </c>
      <c r="E32" s="521">
        <v>0</v>
      </c>
      <c r="F32" s="635">
        <v>0</v>
      </c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412</v>
      </c>
      <c r="D33" s="6" t="s">
        <v>18</v>
      </c>
      <c r="E33" s="521">
        <v>0</v>
      </c>
      <c r="F33" s="635">
        <v>0</v>
      </c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399</v>
      </c>
      <c r="D35" s="500" t="s">
        <v>408</v>
      </c>
      <c r="E35" s="512">
        <v>0</v>
      </c>
      <c r="F35" s="634">
        <v>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45" customHeight="1">
      <c r="A36" s="684"/>
      <c r="B36" s="687"/>
      <c r="C36" s="513" t="s">
        <v>401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>
        <v>0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>
        <v>0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2.33</v>
      </c>
      <c r="F41" s="75">
        <f>IF(SUM(F42:F50)&gt;0,ROUND(SUM(F42:F50)/6,2),0)</f>
        <v>1.5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1</v>
      </c>
      <c r="F42" s="535">
        <v>1</v>
      </c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1</v>
      </c>
      <c r="F43" s="535">
        <v>1</v>
      </c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1</v>
      </c>
      <c r="F44" s="535">
        <v>1</v>
      </c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1</v>
      </c>
      <c r="F45" s="535">
        <v>1</v>
      </c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1</v>
      </c>
      <c r="F46" s="535">
        <v>1</v>
      </c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4</v>
      </c>
      <c r="F47" s="104">
        <v>4</v>
      </c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4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4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4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2">
    <mergeCell ref="K8:K11"/>
    <mergeCell ref="B9:B10"/>
    <mergeCell ref="C9:G10"/>
    <mergeCell ref="A1:K1"/>
    <mergeCell ref="A2:K2"/>
    <mergeCell ref="A3:K3"/>
    <mergeCell ref="A4:K4"/>
    <mergeCell ref="A5:K5"/>
    <mergeCell ref="H9:J10"/>
    <mergeCell ref="A8:A11"/>
    <mergeCell ref="B8:J8"/>
    <mergeCell ref="A13:A17"/>
    <mergeCell ref="B13:B16"/>
    <mergeCell ref="H13:H16"/>
    <mergeCell ref="I13:I16"/>
    <mergeCell ref="J13:J16"/>
    <mergeCell ref="M8:M11"/>
    <mergeCell ref="G42:J50"/>
    <mergeCell ref="A7:K7"/>
    <mergeCell ref="A24:A50"/>
    <mergeCell ref="B24:B50"/>
    <mergeCell ref="G26:J27"/>
    <mergeCell ref="G32:N32"/>
    <mergeCell ref="G33:N33"/>
    <mergeCell ref="C39:F39"/>
    <mergeCell ref="K13:K16"/>
    <mergeCell ref="A18:G18"/>
    <mergeCell ref="A19:G19"/>
    <mergeCell ref="A20:A22"/>
    <mergeCell ref="B20:F20"/>
    <mergeCell ref="B21:B22"/>
    <mergeCell ref="C21:F21"/>
  </mergeCells>
  <conditionalFormatting sqref="M13">
    <cfRule type="expression" dxfId="223" priority="5">
      <formula>$D$13&lt;&gt;$M$13</formula>
    </cfRule>
  </conditionalFormatting>
  <conditionalFormatting sqref="M14">
    <cfRule type="expression" dxfId="222" priority="4">
      <formula>$D$14&lt;&gt;$M$14</formula>
    </cfRule>
  </conditionalFormatting>
  <conditionalFormatting sqref="M15">
    <cfRule type="expression" dxfId="221" priority="3">
      <formula>$D$15&lt;&gt;$M$15</formula>
    </cfRule>
  </conditionalFormatting>
  <conditionalFormatting sqref="M16">
    <cfRule type="expression" dxfId="220" priority="2">
      <formula>$D$16&lt;&gt;$M$16</formula>
    </cfRule>
  </conditionalFormatting>
  <conditionalFormatting sqref="M17">
    <cfRule type="expression" dxfId="219" priority="1">
      <formula>$H$17&lt;&gt;$M$17</formula>
    </cfRule>
  </conditionalFormatting>
  <pageMargins left="0.7" right="0.7" top="0.75" bottom="0.75" header="0.3" footer="0.3"/>
  <pageSetup paperSize="9" scale="46" orientation="portrait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CH50"/>
  <sheetViews>
    <sheetView view="pageBreakPreview" topLeftCell="A19" zoomScale="70" zoomScaleNormal="80" zoomScaleSheetLayoutView="70" workbookViewId="0">
      <selection activeCell="V36" sqref="V36"/>
    </sheetView>
  </sheetViews>
  <sheetFormatPr defaultColWidth="9.140625" defaultRowHeight="15.75"/>
  <cols>
    <col min="1" max="1" width="4.85546875" style="34" customWidth="1"/>
    <col min="2" max="2" width="12.28515625" style="77" customWidth="1"/>
    <col min="3" max="3" width="89.85546875" style="34" customWidth="1"/>
    <col min="4" max="4" width="12.28515625" style="35" customWidth="1"/>
    <col min="5" max="6" width="10" style="35" customWidth="1"/>
    <col min="7" max="7" width="9.7109375" style="36" customWidth="1"/>
    <col min="8" max="9" width="9.140625" style="28"/>
    <col min="10" max="10" width="11.28515625" style="28" customWidth="1"/>
    <col min="11" max="11" width="10.7109375" style="28" customWidth="1"/>
    <col min="12" max="12" width="9.140625" style="28"/>
    <col min="13" max="13" width="16.2851562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9" t="s">
        <v>491</v>
      </c>
      <c r="B3" s="699"/>
      <c r="C3" s="699"/>
      <c r="D3" s="699"/>
      <c r="E3" s="699"/>
      <c r="F3" s="700"/>
      <c r="G3" s="699"/>
      <c r="H3" s="700"/>
      <c r="I3" s="700"/>
      <c r="J3" s="700"/>
      <c r="K3" s="699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53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701" t="s">
        <v>86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701" t="s">
        <v>86</v>
      </c>
      <c r="B7" s="701"/>
      <c r="C7" s="701"/>
      <c r="D7" s="701"/>
      <c r="E7" s="701"/>
      <c r="F7" s="701"/>
      <c r="G7" s="701"/>
      <c r="H7" s="701"/>
      <c r="I7" s="701"/>
      <c r="J7" s="701"/>
      <c r="K7" s="70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72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71">
        <v>1</v>
      </c>
      <c r="B12" s="175" t="s">
        <v>8</v>
      </c>
      <c r="C12" s="175" t="s">
        <v>9</v>
      </c>
      <c r="D12" s="58">
        <v>4</v>
      </c>
      <c r="E12" s="58">
        <v>5</v>
      </c>
      <c r="F12" s="59">
        <v>6</v>
      </c>
      <c r="G12" s="58">
        <v>7</v>
      </c>
      <c r="H12" s="173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54" customHeight="1">
      <c r="A13" s="668"/>
      <c r="B13" s="671" t="s">
        <v>53</v>
      </c>
      <c r="C13" s="522" t="s">
        <v>422</v>
      </c>
      <c r="D13" s="190">
        <f>E25</f>
        <v>75.400000000000006</v>
      </c>
      <c r="E13" s="190">
        <f>'[1]13.нач, н-у, н-у, н-у'!F25</f>
        <v>84.4</v>
      </c>
      <c r="F13" s="168">
        <f>IF(AND(D13=0,E13=0),"-",IF(E13/D13*100&gt;100,100,E13/D13*100))</f>
        <v>100</v>
      </c>
      <c r="G13" s="62" t="s">
        <v>23</v>
      </c>
      <c r="H13" s="674"/>
      <c r="I13" s="677"/>
      <c r="J13" s="655"/>
      <c r="K13" s="658"/>
      <c r="L13" s="12"/>
      <c r="M13" s="536">
        <v>75.400000000000006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522" t="s">
        <v>415</v>
      </c>
      <c r="D14" s="190">
        <f>E28</f>
        <v>2.7</v>
      </c>
      <c r="E14" s="190">
        <f>'[1]13.нач, н-у, н-у, н-у'!F28</f>
        <v>2.8</v>
      </c>
      <c r="F14" s="168">
        <f>IF(AND(D14=0,E14=0),"-",IF(E14/D14*100&gt;100,100,E14/D14*100))</f>
        <v>100</v>
      </c>
      <c r="G14" s="62" t="s">
        <v>23</v>
      </c>
      <c r="H14" s="675"/>
      <c r="I14" s="678"/>
      <c r="J14" s="656"/>
      <c r="K14" s="659"/>
      <c r="L14" s="12"/>
      <c r="M14" s="536">
        <v>2.7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23" t="s">
        <v>416</v>
      </c>
      <c r="D15" s="166">
        <f>E31</f>
        <v>18.8</v>
      </c>
      <c r="E15" s="166">
        <f>'[1]13.нач, н-у, н-у, н-у'!F31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536">
        <v>18.8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524" t="s">
        <v>417</v>
      </c>
      <c r="D16" s="169">
        <f>E34</f>
        <v>100</v>
      </c>
      <c r="E16" s="169">
        <f>'[1]13.нач, н-у, н-у, н-у'!F34</f>
        <v>150</v>
      </c>
      <c r="F16" s="168">
        <f>IF(AND(D16=0,E16=0),"-",IF(E16/D16*100&gt;100,100,E16/D16*100))</f>
        <v>100</v>
      </c>
      <c r="G16" s="24" t="s">
        <v>23</v>
      </c>
      <c r="H16" s="676"/>
      <c r="I16" s="679"/>
      <c r="J16" s="657"/>
      <c r="K16" s="660"/>
      <c r="L16" s="12"/>
      <c r="M16" s="536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2.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75</v>
      </c>
      <c r="H17" s="529">
        <f>E41</f>
        <v>738.89</v>
      </c>
      <c r="I17" s="529">
        <f>F41</f>
        <v>727</v>
      </c>
      <c r="J17" s="530">
        <f>IF(I17/H17*100&gt;100,100,I17/H17*100)</f>
        <v>98.390829487474448</v>
      </c>
      <c r="K17" s="530">
        <f>(J17+G17)/2</f>
        <v>86.695414743737217</v>
      </c>
      <c r="L17" s="26"/>
      <c r="M17" s="536">
        <v>738.89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86" t="s">
        <v>12</v>
      </c>
      <c r="D22" s="189" t="s">
        <v>13</v>
      </c>
      <c r="E22" s="189" t="s">
        <v>14</v>
      </c>
      <c r="F22" s="189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75.400000000000006</v>
      </c>
      <c r="F25" s="5">
        <f>IF(F27=0,0,ROUND(F26/F27*100,1))</f>
        <v>84.4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418</v>
      </c>
      <c r="D26" s="6" t="s">
        <v>18</v>
      </c>
      <c r="E26" s="521">
        <v>126</v>
      </c>
      <c r="F26" s="635">
        <v>135</v>
      </c>
      <c r="G26" s="707"/>
      <c r="H26" s="707"/>
      <c r="I26" s="707"/>
      <c r="J26" s="707"/>
      <c r="K26" s="28"/>
      <c r="L26" s="28">
        <v>135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419</v>
      </c>
      <c r="D27" s="6" t="s">
        <v>18</v>
      </c>
      <c r="E27" s="521">
        <v>167</v>
      </c>
      <c r="F27" s="635">
        <v>160</v>
      </c>
      <c r="G27" s="707"/>
      <c r="H27" s="707"/>
      <c r="I27" s="707"/>
      <c r="J27" s="70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2.7</v>
      </c>
      <c r="F28" s="5">
        <f>IF(F30=0,0,ROUND(F29/F30*100,1))</f>
        <v>2.6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420</v>
      </c>
      <c r="D29" s="6" t="s">
        <v>18</v>
      </c>
      <c r="E29" s="90">
        <v>20</v>
      </c>
      <c r="F29" s="560">
        <v>20</v>
      </c>
      <c r="G29" s="28"/>
      <c r="H29" s="28"/>
      <c r="I29" s="28"/>
      <c r="J29" s="28"/>
      <c r="K29" s="28"/>
      <c r="L29" s="28"/>
      <c r="M29" s="167"/>
      <c r="N29" s="167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268</v>
      </c>
      <c r="D30" s="6" t="s">
        <v>18</v>
      </c>
      <c r="E30" s="90">
        <v>738.89</v>
      </c>
      <c r="F30" s="90">
        <v>769</v>
      </c>
      <c r="G30" s="28"/>
      <c r="H30" s="28"/>
      <c r="I30" s="28"/>
      <c r="J30" s="28"/>
      <c r="K30" s="28"/>
      <c r="L30" s="28"/>
      <c r="M30" s="167"/>
      <c r="N30" s="167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18.8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167"/>
      <c r="N31" s="167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421</v>
      </c>
      <c r="D32" s="6" t="s">
        <v>18</v>
      </c>
      <c r="E32" s="521">
        <v>3</v>
      </c>
      <c r="F32" s="635">
        <v>0</v>
      </c>
      <c r="G32" s="495"/>
      <c r="H32" s="28"/>
      <c r="I32" s="28"/>
      <c r="J32" s="28"/>
      <c r="K32" s="28"/>
      <c r="L32" s="28"/>
      <c r="M32" s="167"/>
      <c r="N32" s="167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412</v>
      </c>
      <c r="D33" s="6" t="s">
        <v>18</v>
      </c>
      <c r="E33" s="521">
        <v>16</v>
      </c>
      <c r="F33" s="635">
        <v>19</v>
      </c>
      <c r="G33" s="495"/>
      <c r="H33" s="28"/>
      <c r="I33" s="28"/>
      <c r="J33" s="28"/>
      <c r="K33" s="28"/>
      <c r="L33" s="28"/>
      <c r="M33" s="167"/>
      <c r="N33" s="496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100</v>
      </c>
      <c r="F34" s="5">
        <f>IF(F36=0,0,ROUND(SUM(F37:F38)/F36*100,1))</f>
        <v>150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399</v>
      </c>
      <c r="D35" s="500" t="s">
        <v>408</v>
      </c>
      <c r="E35" s="512">
        <v>1</v>
      </c>
      <c r="F35" s="634">
        <v>1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45" customHeight="1">
      <c r="A36" s="684"/>
      <c r="B36" s="687"/>
      <c r="C36" s="513" t="s">
        <v>401</v>
      </c>
      <c r="D36" s="514" t="s">
        <v>409</v>
      </c>
      <c r="E36" s="515">
        <f>SUM(E37:E38)</f>
        <v>2</v>
      </c>
      <c r="F36" s="515">
        <v>2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2</v>
      </c>
      <c r="F37" s="535">
        <v>3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>
        <v>0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738.89</v>
      </c>
      <c r="F41" s="75">
        <f>IF(SUM(F42:F50)&gt;0,ROUND(SUM(F42:F50)/6,2),0)</f>
        <v>727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734</v>
      </c>
      <c r="F42" s="535">
        <v>724</v>
      </c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734</v>
      </c>
      <c r="F43" s="535">
        <v>721</v>
      </c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734</v>
      </c>
      <c r="F44" s="535">
        <v>716</v>
      </c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734</v>
      </c>
      <c r="F45" s="535">
        <v>716</v>
      </c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734</v>
      </c>
      <c r="F46" s="535">
        <v>716</v>
      </c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745</v>
      </c>
      <c r="F47" s="104">
        <v>769</v>
      </c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745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745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745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G26:J27"/>
    <mergeCell ref="J13:J16"/>
    <mergeCell ref="A18:G18"/>
    <mergeCell ref="A19:G19"/>
    <mergeCell ref="A20:A22"/>
    <mergeCell ref="A24:A50"/>
    <mergeCell ref="B24:B50"/>
    <mergeCell ref="C39:F39"/>
    <mergeCell ref="G42:J50"/>
    <mergeCell ref="B21:B22"/>
    <mergeCell ref="B20:F20"/>
    <mergeCell ref="C21:F21"/>
    <mergeCell ref="A1:K1"/>
    <mergeCell ref="A2:K2"/>
    <mergeCell ref="A3:K3"/>
    <mergeCell ref="A4:K4"/>
    <mergeCell ref="A5:K5"/>
    <mergeCell ref="M8:M11"/>
    <mergeCell ref="K13:K16"/>
    <mergeCell ref="A6:K6"/>
    <mergeCell ref="A7:K7"/>
    <mergeCell ref="H9:J10"/>
    <mergeCell ref="A8:A11"/>
    <mergeCell ref="B8:J8"/>
    <mergeCell ref="K8:K11"/>
    <mergeCell ref="B9:B10"/>
    <mergeCell ref="C9:G10"/>
    <mergeCell ref="A13:A17"/>
    <mergeCell ref="B13:B16"/>
    <mergeCell ref="H13:H16"/>
    <mergeCell ref="I13:I16"/>
  </mergeCells>
  <conditionalFormatting sqref="M13">
    <cfRule type="expression" dxfId="218" priority="5">
      <formula>$D$13&lt;&gt;$M$13</formula>
    </cfRule>
  </conditionalFormatting>
  <conditionalFormatting sqref="M14">
    <cfRule type="expression" dxfId="217" priority="4">
      <formula>$D$14&lt;&gt;$M$14</formula>
    </cfRule>
  </conditionalFormatting>
  <conditionalFormatting sqref="M15">
    <cfRule type="expression" dxfId="216" priority="3">
      <formula>$D$15&lt;&gt;$M$15</formula>
    </cfRule>
  </conditionalFormatting>
  <conditionalFormatting sqref="M16">
    <cfRule type="expression" dxfId="215" priority="2">
      <formula>$D$16&lt;&gt;$M$16</formula>
    </cfRule>
  </conditionalFormatting>
  <conditionalFormatting sqref="M17">
    <cfRule type="expression" dxfId="214" priority="1">
      <formula>$H$17&lt;&gt;$M$17</formula>
    </cfRule>
  </conditionalFormatting>
  <pageMargins left="0.7" right="0.7" top="0.75" bottom="0.75" header="0.3" footer="0.3"/>
  <pageSetup paperSize="9" scale="46" orientation="portrait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CH50"/>
  <sheetViews>
    <sheetView view="pageBreakPreview" topLeftCell="A19" zoomScale="68" zoomScaleNormal="80" zoomScaleSheetLayoutView="68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170" customWidth="1"/>
    <col min="3" max="3" width="89.85546875" style="34" customWidth="1"/>
    <col min="4" max="4" width="12.28515625" style="35" customWidth="1"/>
    <col min="5" max="6" width="10" style="35" customWidth="1"/>
    <col min="7" max="7" width="12" style="36" customWidth="1"/>
    <col min="8" max="9" width="9.140625" style="28"/>
    <col min="10" max="11" width="10.7109375" style="28" customWidth="1"/>
    <col min="12" max="12" width="9.140625" style="28"/>
    <col min="13" max="13" width="14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9" t="s">
        <v>491</v>
      </c>
      <c r="B3" s="699"/>
      <c r="C3" s="699"/>
      <c r="D3" s="699"/>
      <c r="E3" s="699"/>
      <c r="F3" s="700"/>
      <c r="G3" s="699"/>
      <c r="H3" s="700"/>
      <c r="I3" s="700"/>
      <c r="J3" s="700"/>
      <c r="K3" s="699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53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701" t="s">
        <v>86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46" t="s">
        <v>273</v>
      </c>
      <c r="B7" s="15"/>
      <c r="C7" s="47"/>
      <c r="D7" s="48"/>
      <c r="E7" s="49"/>
      <c r="F7" s="50"/>
      <c r="G7" s="48"/>
      <c r="H7" s="51"/>
      <c r="I7" s="51"/>
      <c r="J7" s="52"/>
      <c r="K7" s="53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72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71">
        <v>1</v>
      </c>
      <c r="B12" s="175" t="s">
        <v>8</v>
      </c>
      <c r="C12" s="175" t="s">
        <v>9</v>
      </c>
      <c r="D12" s="58">
        <v>4</v>
      </c>
      <c r="E12" s="58">
        <v>5</v>
      </c>
      <c r="F12" s="59">
        <v>6</v>
      </c>
      <c r="G12" s="58">
        <v>7</v>
      </c>
      <c r="H12" s="173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54" customHeight="1">
      <c r="A13" s="668"/>
      <c r="B13" s="671" t="s">
        <v>53</v>
      </c>
      <c r="C13" s="522" t="s">
        <v>422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522" t="s">
        <v>415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23" t="s">
        <v>416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524" t="s">
        <v>417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2.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86" t="s">
        <v>12</v>
      </c>
      <c r="D22" s="189" t="s">
        <v>13</v>
      </c>
      <c r="E22" s="189" t="s">
        <v>14</v>
      </c>
      <c r="F22" s="189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418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419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420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268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421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412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399</v>
      </c>
      <c r="D35" s="500" t="s">
        <v>408</v>
      </c>
      <c r="E35" s="512">
        <v>0</v>
      </c>
      <c r="F35" s="63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45" customHeight="1">
      <c r="A36" s="684"/>
      <c r="B36" s="687"/>
      <c r="C36" s="513" t="s">
        <v>401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IF(SUM(F42:F50)&gt;0,ROUND(SUM(F42:F50)/5,2),0)</f>
        <v>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0</v>
      </c>
      <c r="F42" s="535"/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0</v>
      </c>
      <c r="F45" s="104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0</v>
      </c>
      <c r="F46" s="104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0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0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2">
    <mergeCell ref="K8:K11"/>
    <mergeCell ref="B9:B10"/>
    <mergeCell ref="C9:G10"/>
    <mergeCell ref="A1:K1"/>
    <mergeCell ref="A2:K2"/>
    <mergeCell ref="A3:K3"/>
    <mergeCell ref="A4:K4"/>
    <mergeCell ref="A5:K5"/>
    <mergeCell ref="H9:J10"/>
    <mergeCell ref="A8:A11"/>
    <mergeCell ref="B8:J8"/>
    <mergeCell ref="A13:A17"/>
    <mergeCell ref="B13:B16"/>
    <mergeCell ref="H13:H16"/>
    <mergeCell ref="I13:I16"/>
    <mergeCell ref="J13:J16"/>
    <mergeCell ref="G42:J50"/>
    <mergeCell ref="A6:K6"/>
    <mergeCell ref="A24:A50"/>
    <mergeCell ref="B24:B50"/>
    <mergeCell ref="G26:J27"/>
    <mergeCell ref="G32:N32"/>
    <mergeCell ref="G33:N33"/>
    <mergeCell ref="C39:F39"/>
    <mergeCell ref="K13:K16"/>
    <mergeCell ref="A18:G18"/>
    <mergeCell ref="A19:G19"/>
    <mergeCell ref="A20:A22"/>
    <mergeCell ref="B20:F20"/>
    <mergeCell ref="B21:B22"/>
    <mergeCell ref="M8:M11"/>
    <mergeCell ref="C21:F21"/>
  </mergeCells>
  <conditionalFormatting sqref="M13">
    <cfRule type="expression" dxfId="213" priority="5">
      <formula>$D$13&lt;&gt;$M$13</formula>
    </cfRule>
  </conditionalFormatting>
  <conditionalFormatting sqref="M14">
    <cfRule type="expression" dxfId="212" priority="4">
      <formula>$D$14&lt;&gt;$M$14</formula>
    </cfRule>
  </conditionalFormatting>
  <conditionalFormatting sqref="M15">
    <cfRule type="expression" dxfId="211" priority="3">
      <formula>$D$15&lt;&gt;$M$15</formula>
    </cfRule>
  </conditionalFormatting>
  <conditionalFormatting sqref="M16">
    <cfRule type="expression" dxfId="210" priority="2">
      <formula>$D$16&lt;&gt;$M$16</formula>
    </cfRule>
  </conditionalFormatting>
  <conditionalFormatting sqref="M17">
    <cfRule type="expression" dxfId="209" priority="1">
      <formula>$H$17&lt;&gt;$M$17</formula>
    </cfRule>
  </conditionalFormatting>
  <pageMargins left="0.7" right="0.7" top="0.75" bottom="0.75" header="0.3" footer="0.3"/>
  <pageSetup paperSize="9" scale="45" orientation="portrait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CH50"/>
  <sheetViews>
    <sheetView view="pageBreakPreview" topLeftCell="A26" zoomScale="70" zoomScaleNormal="70" zoomScaleSheetLayoutView="70" workbookViewId="0">
      <selection activeCell="C58" sqref="C57:C58"/>
    </sheetView>
  </sheetViews>
  <sheetFormatPr defaultColWidth="9.140625" defaultRowHeight="15.75"/>
  <cols>
    <col min="1" max="1" width="4.85546875" style="34" customWidth="1"/>
    <col min="2" max="2" width="12.28515625" style="81" customWidth="1"/>
    <col min="3" max="3" width="89.85546875" style="34" customWidth="1"/>
    <col min="4" max="4" width="12.28515625" style="35" customWidth="1"/>
    <col min="5" max="6" width="10" style="35" customWidth="1"/>
    <col min="7" max="7" width="7.7109375" style="36" customWidth="1"/>
    <col min="8" max="9" width="9.140625" style="28"/>
    <col min="10" max="10" width="10.85546875" style="28" customWidth="1"/>
    <col min="11" max="11" width="10.7109375" style="28" customWidth="1"/>
    <col min="12" max="12" width="9.140625" style="28"/>
    <col min="13" max="13" width="14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9" t="s">
        <v>491</v>
      </c>
      <c r="B3" s="699"/>
      <c r="C3" s="699"/>
      <c r="D3" s="699"/>
      <c r="E3" s="699"/>
      <c r="F3" s="700"/>
      <c r="G3" s="699"/>
      <c r="H3" s="700"/>
      <c r="I3" s="700"/>
      <c r="J3" s="700"/>
      <c r="K3" s="699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53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46" t="s">
        <v>86</v>
      </c>
      <c r="B6" s="15"/>
      <c r="C6" s="47"/>
      <c r="D6" s="48"/>
      <c r="E6" s="49"/>
      <c r="F6" s="50"/>
      <c r="G6" s="48"/>
      <c r="H6" s="51"/>
      <c r="I6" s="51"/>
      <c r="J6" s="52"/>
      <c r="K6" s="5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46" t="s">
        <v>88</v>
      </c>
      <c r="B7" s="15"/>
      <c r="C7" s="47"/>
      <c r="D7" s="48"/>
      <c r="E7" s="49"/>
      <c r="F7" s="50"/>
      <c r="G7" s="48"/>
      <c r="H7" s="51"/>
      <c r="I7" s="51"/>
      <c r="J7" s="52"/>
      <c r="K7" s="53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72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71">
        <v>1</v>
      </c>
      <c r="B12" s="175" t="s">
        <v>8</v>
      </c>
      <c r="C12" s="175" t="s">
        <v>9</v>
      </c>
      <c r="D12" s="58">
        <v>4</v>
      </c>
      <c r="E12" s="58">
        <v>5</v>
      </c>
      <c r="F12" s="59">
        <v>6</v>
      </c>
      <c r="G12" s="58">
        <v>7</v>
      </c>
      <c r="H12" s="173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54" customHeight="1">
      <c r="A13" s="668"/>
      <c r="B13" s="671" t="s">
        <v>53</v>
      </c>
      <c r="C13" s="522" t="s">
        <v>422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522" t="s">
        <v>415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23" t="s">
        <v>416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524" t="s">
        <v>417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2.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1</v>
      </c>
      <c r="I17" s="529">
        <f>F41</f>
        <v>1</v>
      </c>
      <c r="J17" s="530">
        <f>IF(I17/H17*100&gt;100,100,I17/H17*100)</f>
        <v>100</v>
      </c>
      <c r="K17" s="530">
        <f>(J17+G17)/2</f>
        <v>50</v>
      </c>
      <c r="L17" s="26"/>
      <c r="M17" s="536">
        <v>1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86" t="s">
        <v>12</v>
      </c>
      <c r="D22" s="189" t="s">
        <v>13</v>
      </c>
      <c r="E22" s="189" t="s">
        <v>14</v>
      </c>
      <c r="F22" s="189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418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419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420</v>
      </c>
      <c r="D29" s="6" t="s">
        <v>18</v>
      </c>
      <c r="E29" s="90">
        <v>0</v>
      </c>
      <c r="F29" s="560">
        <v>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268</v>
      </c>
      <c r="D30" s="6" t="s">
        <v>18</v>
      </c>
      <c r="E30" s="90">
        <v>1</v>
      </c>
      <c r="F30" s="90">
        <f>F41</f>
        <v>1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421</v>
      </c>
      <c r="D32" s="6" t="s">
        <v>18</v>
      </c>
      <c r="E32" s="521">
        <v>0</v>
      </c>
      <c r="F32" s="635">
        <v>0</v>
      </c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412</v>
      </c>
      <c r="D33" s="6" t="s">
        <v>18</v>
      </c>
      <c r="E33" s="521">
        <v>0</v>
      </c>
      <c r="F33" s="635">
        <v>0</v>
      </c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399</v>
      </c>
      <c r="D35" s="500" t="s">
        <v>408</v>
      </c>
      <c r="E35" s="512">
        <v>0</v>
      </c>
      <c r="F35" s="634">
        <v>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45" customHeight="1">
      <c r="A36" s="684"/>
      <c r="B36" s="687"/>
      <c r="C36" s="513" t="s">
        <v>401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>
        <v>0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ROUND(SUM(E42:E50)/5,2)</f>
        <v>1</v>
      </c>
      <c r="F41" s="75">
        <f>ROUND(SUM(F42:F50)/5,2)</f>
        <v>1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1</v>
      </c>
      <c r="F42" s="535">
        <v>1</v>
      </c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1</v>
      </c>
      <c r="F43" s="535">
        <v>1</v>
      </c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1</v>
      </c>
      <c r="F44" s="535">
        <v>1</v>
      </c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1</v>
      </c>
      <c r="F45" s="535">
        <v>1</v>
      </c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1</v>
      </c>
      <c r="F46" s="535">
        <v>1</v>
      </c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0</v>
      </c>
      <c r="F47" s="104">
        <v>0</v>
      </c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0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0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G26:J27"/>
    <mergeCell ref="J13:J16"/>
    <mergeCell ref="G42:J50"/>
    <mergeCell ref="A18:G18"/>
    <mergeCell ref="A24:A50"/>
    <mergeCell ref="B24:B50"/>
    <mergeCell ref="G32:N32"/>
    <mergeCell ref="G33:N33"/>
    <mergeCell ref="C39:F39"/>
    <mergeCell ref="B21:B22"/>
    <mergeCell ref="B20:F20"/>
    <mergeCell ref="C21:F21"/>
    <mergeCell ref="A19:G19"/>
    <mergeCell ref="A20:A22"/>
    <mergeCell ref="A1:K1"/>
    <mergeCell ref="A2:K2"/>
    <mergeCell ref="A3:K3"/>
    <mergeCell ref="A4:K4"/>
    <mergeCell ref="A5:K5"/>
    <mergeCell ref="M8:M11"/>
    <mergeCell ref="K8:K11"/>
    <mergeCell ref="B9:B10"/>
    <mergeCell ref="C9:G10"/>
    <mergeCell ref="H9:J10"/>
    <mergeCell ref="A8:A11"/>
    <mergeCell ref="B8:J8"/>
    <mergeCell ref="K13:K16"/>
    <mergeCell ref="A13:A17"/>
    <mergeCell ref="B13:B16"/>
    <mergeCell ref="H13:H16"/>
    <mergeCell ref="I13:I16"/>
  </mergeCells>
  <conditionalFormatting sqref="M13">
    <cfRule type="expression" dxfId="208" priority="5">
      <formula>$D$13&lt;&gt;$M$13</formula>
    </cfRule>
  </conditionalFormatting>
  <conditionalFormatting sqref="M14">
    <cfRule type="expression" dxfId="207" priority="4">
      <formula>$D$14&lt;&gt;$M$14</formula>
    </cfRule>
  </conditionalFormatting>
  <conditionalFormatting sqref="M15">
    <cfRule type="expression" dxfId="206" priority="3">
      <formula>$D$15&lt;&gt;$M$15</formula>
    </cfRule>
  </conditionalFormatting>
  <conditionalFormatting sqref="M16">
    <cfRule type="expression" dxfId="205" priority="2">
      <formula>$D$16&lt;&gt;$M$16</formula>
    </cfRule>
  </conditionalFormatting>
  <conditionalFormatting sqref="M17">
    <cfRule type="expression" dxfId="204" priority="1">
      <formula>$H$17&lt;&gt;$M$17</formula>
    </cfRule>
  </conditionalFormatting>
  <pageMargins left="0.7" right="0.7" top="0.75" bottom="0.75" header="0.3" footer="0.3"/>
  <pageSetup paperSize="9" scale="46" orientation="portrait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CH50"/>
  <sheetViews>
    <sheetView view="pageBreakPreview" topLeftCell="A16" zoomScale="70" zoomScaleNormal="70" zoomScaleSheetLayoutView="70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508" customWidth="1"/>
    <col min="3" max="3" width="89.85546875" style="34" customWidth="1"/>
    <col min="4" max="4" width="12.28515625" style="35" customWidth="1"/>
    <col min="5" max="6" width="10" style="35" customWidth="1"/>
    <col min="7" max="7" width="7.7109375" style="36" customWidth="1"/>
    <col min="8" max="9" width="9.140625" style="28"/>
    <col min="10" max="10" width="10.85546875" style="28" customWidth="1"/>
    <col min="11" max="11" width="10.7109375" style="28" customWidth="1"/>
    <col min="12" max="12" width="9.140625" style="28"/>
    <col min="13" max="13" width="14.140625" style="28" customWidth="1"/>
    <col min="14" max="14" width="15.28515625" style="28" customWidth="1"/>
    <col min="15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 ht="24" customHeight="1">
      <c r="A3" s="699" t="s">
        <v>491</v>
      </c>
      <c r="B3" s="699"/>
      <c r="C3" s="699"/>
      <c r="D3" s="699"/>
      <c r="E3" s="699"/>
      <c r="F3" s="700"/>
      <c r="G3" s="699"/>
      <c r="H3" s="700"/>
      <c r="I3" s="700"/>
      <c r="J3" s="700"/>
      <c r="K3" s="699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 ht="28.5" customHeight="1">
      <c r="A4" s="708" t="s">
        <v>439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/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46"/>
      <c r="B6" s="15"/>
      <c r="C6" s="47"/>
      <c r="D6" s="48"/>
      <c r="E6" s="49"/>
      <c r="F6" s="50"/>
      <c r="G6" s="48"/>
      <c r="H6" s="51"/>
      <c r="I6" s="51"/>
      <c r="J6" s="52"/>
      <c r="K6" s="5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46"/>
      <c r="B7" s="15"/>
      <c r="C7" s="47"/>
      <c r="D7" s="48"/>
      <c r="E7" s="49"/>
      <c r="F7" s="50"/>
      <c r="G7" s="48"/>
      <c r="H7" s="51"/>
      <c r="I7" s="51"/>
      <c r="J7" s="52"/>
      <c r="K7" s="53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440</v>
      </c>
      <c r="N8" s="652" t="s">
        <v>441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653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653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239" t="s">
        <v>7</v>
      </c>
      <c r="K11" s="681"/>
      <c r="L11" s="12"/>
      <c r="M11" s="654"/>
      <c r="N11" s="654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510">
        <v>1</v>
      </c>
      <c r="B12" s="511" t="s">
        <v>8</v>
      </c>
      <c r="C12" s="511" t="s">
        <v>9</v>
      </c>
      <c r="D12" s="58">
        <v>4</v>
      </c>
      <c r="E12" s="58">
        <v>5</v>
      </c>
      <c r="F12" s="59">
        <v>6</v>
      </c>
      <c r="G12" s="58">
        <v>7</v>
      </c>
      <c r="H12" s="509">
        <v>8</v>
      </c>
      <c r="I12" s="57">
        <v>9</v>
      </c>
      <c r="J12" s="180">
        <v>10</v>
      </c>
      <c r="K12" s="106">
        <v>11</v>
      </c>
      <c r="L12" s="12"/>
      <c r="M12" s="23"/>
      <c r="N12" s="23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54" customHeight="1">
      <c r="A13" s="668"/>
      <c r="B13" s="671" t="s">
        <v>53</v>
      </c>
      <c r="C13" s="522" t="s">
        <v>422</v>
      </c>
      <c r="D13" s="190">
        <f>E25</f>
        <v>74.7</v>
      </c>
      <c r="E13" s="190">
        <f>F25</f>
        <v>83.2</v>
      </c>
      <c r="F13" s="168">
        <f>IF(AND(D13=0,E13=0),"-",IF(E13/D13*100&gt;100,100,E13/D13*100))</f>
        <v>100</v>
      </c>
      <c r="G13" s="62" t="s">
        <v>23</v>
      </c>
      <c r="H13" s="674"/>
      <c r="I13" s="677"/>
      <c r="J13" s="655"/>
      <c r="K13" s="658"/>
      <c r="L13" s="12"/>
      <c r="M13" s="190"/>
      <c r="N13" s="190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522" t="s">
        <v>415</v>
      </c>
      <c r="D14" s="190">
        <f>E28</f>
        <v>2.8</v>
      </c>
      <c r="E14" s="190">
        <f>F28</f>
        <v>2.7</v>
      </c>
      <c r="F14" s="168">
        <f>IF(AND(D14=0,E14=0),"-",IF(E14/D14*100&gt;100,100,E14/D14*100))</f>
        <v>96.428571428571445</v>
      </c>
      <c r="G14" s="62" t="s">
        <v>23</v>
      </c>
      <c r="H14" s="675"/>
      <c r="I14" s="678"/>
      <c r="J14" s="656"/>
      <c r="K14" s="659"/>
      <c r="L14" s="12"/>
      <c r="M14" s="190"/>
      <c r="N14" s="190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23" t="s">
        <v>416</v>
      </c>
      <c r="D15" s="166">
        <f>E31</f>
        <v>23.5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/>
      <c r="N15" s="190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524" t="s">
        <v>417</v>
      </c>
      <c r="D16" s="169">
        <f>E34</f>
        <v>100</v>
      </c>
      <c r="E16" s="169">
        <f>F34</f>
        <v>150</v>
      </c>
      <c r="F16" s="168">
        <f>IF(AND(D16=0,E16=0),"-",IF(E16/D16*100&gt;100,100,E16/D16*100))</f>
        <v>100</v>
      </c>
      <c r="G16" s="24" t="s">
        <v>23</v>
      </c>
      <c r="H16" s="676"/>
      <c r="I16" s="679"/>
      <c r="J16" s="657"/>
      <c r="K16" s="660"/>
      <c r="L16" s="12"/>
      <c r="M16" s="190"/>
      <c r="N16" s="190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2.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74.107142857142861</v>
      </c>
      <c r="H17" s="529">
        <f>E41</f>
        <v>773.56</v>
      </c>
      <c r="I17" s="529">
        <f>F41</f>
        <v>757.83</v>
      </c>
      <c r="J17" s="530">
        <f>IF(I17/H17*100&gt;100,100,I17/H17*100)</f>
        <v>97.966544288742966</v>
      </c>
      <c r="K17" s="530">
        <f>(J17+G17)/2</f>
        <v>86.036843572942914</v>
      </c>
      <c r="L17" s="26"/>
      <c r="M17" s="536">
        <v>774</v>
      </c>
      <c r="N17" s="536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506" t="s">
        <v>12</v>
      </c>
      <c r="D22" s="507" t="s">
        <v>13</v>
      </c>
      <c r="E22" s="507" t="s">
        <v>14</v>
      </c>
      <c r="F22" s="507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74.7</v>
      </c>
      <c r="F25" s="5">
        <f>IF(F27=0,0,ROUND(F26/F27*100,1))</f>
        <v>83.2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418</v>
      </c>
      <c r="D26" s="6" t="s">
        <v>18</v>
      </c>
      <c r="E26" s="521">
        <f>SUM('1.КРО, нач, н-у, н-у, МН:15.нач, н-у, н-у, н-д'!E26)</f>
        <v>130</v>
      </c>
      <c r="F26" s="521">
        <f>SUM('1.КРО, нач, н-у, н-у, МН:15.нач, н-у, н-у, н-д'!F26)</f>
        <v>139</v>
      </c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419</v>
      </c>
      <c r="D27" s="6" t="s">
        <v>18</v>
      </c>
      <c r="E27" s="521">
        <f>SUM('1.КРО, нач, н-у, н-у, МН:15.нач, н-у, н-у, н-д'!E27)</f>
        <v>174</v>
      </c>
      <c r="F27" s="521">
        <f>SUM('1.КРО, нач, н-у, н-у, МН:15.нач, н-у, н-у, н-д'!F27)</f>
        <v>167</v>
      </c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2.8</v>
      </c>
      <c r="F28" s="5">
        <f>IF(F30=0,0,ROUND(F29/F30*100,1))</f>
        <v>2.7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420</v>
      </c>
      <c r="D29" s="6" t="s">
        <v>18</v>
      </c>
      <c r="E29" s="521">
        <f>SUM('1.КРО, нач, н-у, н-у, МН:15.нач, н-у, н-у, н-д'!E29)</f>
        <v>22</v>
      </c>
      <c r="F29" s="521">
        <f>SUM('1.КРО, нач, н-у, н-у, МН:15.нач, н-у, н-у, н-д'!F29)</f>
        <v>22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268</v>
      </c>
      <c r="D30" s="6" t="s">
        <v>18</v>
      </c>
      <c r="E30" s="521">
        <f>SUM('1.КРО, нач, н-у, н-у, МН:15.нач, н-у, н-у, н-д'!E30)</f>
        <v>772.67</v>
      </c>
      <c r="F30" s="521">
        <f>SUM('1.КРО, нач, н-у, н-у, МН:15.нач, н-у, н-у, н-д'!F30)</f>
        <v>805.67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23.5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421</v>
      </c>
      <c r="D32" s="6" t="s">
        <v>18</v>
      </c>
      <c r="E32" s="521">
        <f>SUM('1.КРО, нач, н-у, н-у, МН:15.нач, н-у, н-у, н-д'!E32)</f>
        <v>4</v>
      </c>
      <c r="F32" s="521">
        <f>SUM('1.КРО, нач, н-у, н-у, МН:15.нач, н-у, н-у, н-д'!F32)</f>
        <v>0</v>
      </c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412</v>
      </c>
      <c r="D33" s="6" t="s">
        <v>18</v>
      </c>
      <c r="E33" s="521">
        <f>SUM('1.КРО, нач, н-у, н-у, МН:15.нач, н-у, н-у, н-д'!E33)</f>
        <v>17</v>
      </c>
      <c r="F33" s="521">
        <f>SUM('1.КРО, нач, н-у, н-у, МН:15.нач, н-у, н-у, н-д'!F33)</f>
        <v>20</v>
      </c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100</v>
      </c>
      <c r="F34" s="5">
        <f>IF(F36=0,0,ROUND(SUM(F37:F38)/E36*100,1))</f>
        <v>150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399</v>
      </c>
      <c r="D35" s="500" t="s">
        <v>408</v>
      </c>
      <c r="E35" s="521">
        <f>SUM('1.КРО, нач, н-у, н-у, МН:15.нач, н-у, н-у, н-д'!E35)</f>
        <v>1</v>
      </c>
      <c r="F35" s="521">
        <f>SUM('1.КРО, нач, н-у, н-у, МН:15.нач, н-у, н-у, н-д'!F35)</f>
        <v>1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45" customHeight="1">
      <c r="A36" s="684"/>
      <c r="B36" s="687"/>
      <c r="C36" s="513" t="s">
        <v>401</v>
      </c>
      <c r="D36" s="514" t="s">
        <v>409</v>
      </c>
      <c r="E36" s="515">
        <f>SUM(E37:E38)</f>
        <v>2</v>
      </c>
      <c r="F36" s="515">
        <f>SUM(F37:F38)</f>
        <v>3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521">
        <f>SUM('1.КРО, нач, н-у, н-у, МН:15.нач, н-у, н-у, н-д'!E37)</f>
        <v>2</v>
      </c>
      <c r="F37" s="521">
        <f>SUM('1.КРО, нач, н-у, н-у, МН:15.нач, н-у, н-у, н-д'!F37)</f>
        <v>3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521">
        <f>SUM('1.КРО, нач, н-у, н-у, МН:15.нач, н-у, н-у, н-д'!E38)</f>
        <v>0</v>
      </c>
      <c r="F38" s="521">
        <f>SUM('1.КРО, нач, н-у, н-у, МН:15.нач, н-у, н-у, н-д'!F38)</f>
        <v>0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773.56</v>
      </c>
      <c r="F41" s="75">
        <f>IF(SUM(F42:F50)&gt;0,ROUND(SUM(F42:F50)/6,2),0)</f>
        <v>757.83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f>SUM('1.КРО, нач, н-у, н-у, МН:15.нач, н-у, н-у, н-д'!E42)</f>
        <v>770</v>
      </c>
      <c r="F42" s="501">
        <f>SUM('1.КРО, нач, н-у, н-у, МН:15.нач, н-у, н-у, н-д'!F42)</f>
        <v>761</v>
      </c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f>SUM('1.КРО, нач, н-у, н-у, МН:15.нач, н-у, н-у, н-д'!E43)</f>
        <v>770</v>
      </c>
      <c r="F43" s="501">
        <f>SUM('1.КРО, нач, н-у, н-у, МН:15.нач, н-у, н-у, н-д'!F43)</f>
        <v>758</v>
      </c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f>SUM('1.КРО, нач, н-у, н-у, МН:15.нач, н-у, н-у, н-д'!E44)</f>
        <v>770</v>
      </c>
      <c r="F44" s="501">
        <f>SUM('1.КРО, нач, н-у, н-у, МН:15.нач, н-у, н-у, н-д'!F44)</f>
        <v>753</v>
      </c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f>SUM('1.КРО, нач, н-у, н-у, МН:15.нач, н-у, н-у, н-д'!E45)</f>
        <v>770</v>
      </c>
      <c r="F45" s="104">
        <v>753</v>
      </c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f>SUM('1.КРО, нач, н-у, н-у, МН:15.нач, н-у, н-у, н-д'!E46)</f>
        <v>770</v>
      </c>
      <c r="F46" s="104">
        <v>753</v>
      </c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f>SUM('1.КРО, нач, н-у, н-у, МН:15.нач, н-у, н-у, н-д'!E47)</f>
        <v>778</v>
      </c>
      <c r="F47" s="104">
        <v>769</v>
      </c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f>SUM('1.КРО, нач, н-у, н-у, МН:15.нач, н-у, н-у, н-д'!E48)</f>
        <v>778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f>SUM('1.КРО, нач, н-у, н-у, МН:15.нач, н-у, н-у, н-д'!E49)</f>
        <v>778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f>SUM('1.КРО, нач, н-у, н-у, МН:15.нач, н-у, н-у, н-д'!E50)</f>
        <v>778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2">
    <mergeCell ref="K13:K16"/>
    <mergeCell ref="A1:K1"/>
    <mergeCell ref="A2:K2"/>
    <mergeCell ref="A3:K3"/>
    <mergeCell ref="A4:K4"/>
    <mergeCell ref="A5:K5"/>
    <mergeCell ref="A8:A11"/>
    <mergeCell ref="B8:J8"/>
    <mergeCell ref="K8:K11"/>
    <mergeCell ref="C9:G10"/>
    <mergeCell ref="H9:J10"/>
    <mergeCell ref="A13:A17"/>
    <mergeCell ref="B13:B16"/>
    <mergeCell ref="H13:H16"/>
    <mergeCell ref="I13:I16"/>
    <mergeCell ref="J13:J16"/>
    <mergeCell ref="N8:N11"/>
    <mergeCell ref="A24:A50"/>
    <mergeCell ref="B24:B50"/>
    <mergeCell ref="G26:J27"/>
    <mergeCell ref="G32:N32"/>
    <mergeCell ref="G33:N33"/>
    <mergeCell ref="C39:F39"/>
    <mergeCell ref="G42:J50"/>
    <mergeCell ref="A18:G18"/>
    <mergeCell ref="A19:G19"/>
    <mergeCell ref="A20:A22"/>
    <mergeCell ref="B20:F20"/>
    <mergeCell ref="B21:B22"/>
    <mergeCell ref="C21:F21"/>
    <mergeCell ref="M8:M11"/>
    <mergeCell ref="B9:B10"/>
  </mergeCells>
  <conditionalFormatting sqref="M13">
    <cfRule type="expression" dxfId="203" priority="10">
      <formula>$D$13&lt;&gt;$M$13</formula>
    </cfRule>
  </conditionalFormatting>
  <conditionalFormatting sqref="M14">
    <cfRule type="expression" dxfId="202" priority="9">
      <formula>$D$14&lt;&gt;$M$14</formula>
    </cfRule>
  </conditionalFormatting>
  <conditionalFormatting sqref="M15">
    <cfRule type="expression" dxfId="201" priority="8">
      <formula>$D$15&lt;&gt;$M$15</formula>
    </cfRule>
  </conditionalFormatting>
  <conditionalFormatting sqref="M16">
    <cfRule type="expression" dxfId="200" priority="7">
      <formula>$D$16&lt;&gt;$M$16</formula>
    </cfRule>
  </conditionalFormatting>
  <conditionalFormatting sqref="M17">
    <cfRule type="expression" dxfId="199" priority="6">
      <formula>$H$17&lt;&gt;$M$17</formula>
    </cfRule>
  </conditionalFormatting>
  <conditionalFormatting sqref="N13">
    <cfRule type="expression" dxfId="198" priority="5">
      <formula>$E$13&lt;&gt;$N$13</formula>
    </cfRule>
  </conditionalFormatting>
  <conditionalFormatting sqref="N14">
    <cfRule type="expression" dxfId="197" priority="4">
      <formula>$E$14&lt;&gt;$N$14</formula>
    </cfRule>
  </conditionalFormatting>
  <conditionalFormatting sqref="N15">
    <cfRule type="expression" dxfId="196" priority="3">
      <formula>$E$15&lt;&gt;$N$15</formula>
    </cfRule>
  </conditionalFormatting>
  <conditionalFormatting sqref="N16">
    <cfRule type="expression" dxfId="195" priority="2">
      <formula>$E$16&lt;&gt;$N$16</formula>
    </cfRule>
  </conditionalFormatting>
  <conditionalFormatting sqref="N17">
    <cfRule type="expression" dxfId="194" priority="1">
      <formula>$I$17&lt;&gt;$N$17</formula>
    </cfRule>
  </conditionalFormatting>
  <pageMargins left="0.7" right="0.7" top="0.75" bottom="0.75" header="0.3" footer="0.3"/>
  <pageSetup paperSize="9" scale="46" orientation="portrait" r:id="rId1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H50"/>
  <sheetViews>
    <sheetView view="pageBreakPreview" topLeftCell="A23" zoomScale="69" zoomScaleNormal="80" zoomScaleSheetLayoutView="69" workbookViewId="0">
      <selection activeCell="G61" sqref="G61"/>
    </sheetView>
  </sheetViews>
  <sheetFormatPr defaultColWidth="9.140625" defaultRowHeight="15.75"/>
  <cols>
    <col min="1" max="1" width="4.85546875" style="34" customWidth="1"/>
    <col min="2" max="2" width="12.28515625" style="77" customWidth="1"/>
    <col min="3" max="3" width="89.85546875" style="34" customWidth="1"/>
    <col min="4" max="4" width="13.28515625" style="35" customWidth="1"/>
    <col min="5" max="6" width="10" style="35" customWidth="1"/>
    <col min="7" max="7" width="11.42578125" style="36" customWidth="1"/>
    <col min="8" max="9" width="9.140625" style="28"/>
    <col min="10" max="10" width="9.28515625" style="28" bestFit="1" customWidth="1"/>
    <col min="11" max="11" width="10.7109375" style="28" customWidth="1"/>
    <col min="12" max="12" width="9.140625" style="28"/>
    <col min="13" max="13" width="13.14062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82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187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188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139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78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77">
        <v>1</v>
      </c>
      <c r="B12" s="179" t="s">
        <v>8</v>
      </c>
      <c r="C12" s="179" t="s">
        <v>9</v>
      </c>
      <c r="D12" s="58">
        <v>4</v>
      </c>
      <c r="E12" s="58">
        <v>5</v>
      </c>
      <c r="F12" s="59">
        <v>6</v>
      </c>
      <c r="G12" s="58">
        <v>7</v>
      </c>
      <c r="H12" s="176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65.25" customHeight="1">
      <c r="A13" s="668"/>
      <c r="B13" s="671" t="s">
        <v>53</v>
      </c>
      <c r="C13" s="182" t="s">
        <v>431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6.25" customHeight="1">
      <c r="A14" s="669"/>
      <c r="B14" s="672"/>
      <c r="C14" s="181" t="s">
        <v>424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17" t="s">
        <v>425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410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2.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32">
        <f>IF(AND(F13="-",F14="-",F16="-"),F15,SUM(F13:F16)/4)</f>
        <v>0</v>
      </c>
      <c r="H17" s="529">
        <f>E41</f>
        <v>3</v>
      </c>
      <c r="I17" s="529">
        <f>F41</f>
        <v>4</v>
      </c>
      <c r="J17" s="530">
        <f>IF(I17/H17*100&gt;100,100,I17/H17*100)</f>
        <v>100</v>
      </c>
      <c r="K17" s="530">
        <f>(J17+G17)/2</f>
        <v>50</v>
      </c>
      <c r="L17" s="26"/>
      <c r="M17" s="536">
        <v>1.33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188" t="s">
        <v>12</v>
      </c>
      <c r="D22" s="189" t="s">
        <v>13</v>
      </c>
      <c r="E22" s="189" t="s">
        <v>14</v>
      </c>
      <c r="F22" s="189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430</v>
      </c>
      <c r="D26" s="6" t="s">
        <v>18</v>
      </c>
      <c r="E26" s="521">
        <v>0</v>
      </c>
      <c r="F26" s="635"/>
      <c r="G26" s="707"/>
      <c r="H26" s="707"/>
      <c r="I26" s="707"/>
      <c r="J26" s="70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426</v>
      </c>
      <c r="D27" s="6" t="s">
        <v>18</v>
      </c>
      <c r="E27" s="521">
        <v>0</v>
      </c>
      <c r="F27" s="635"/>
      <c r="G27" s="707"/>
      <c r="H27" s="707"/>
      <c r="I27" s="707"/>
      <c r="J27" s="70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427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275</v>
      </c>
      <c r="D30" s="6" t="s">
        <v>18</v>
      </c>
      <c r="E30" s="90">
        <v>3</v>
      </c>
      <c r="F30" s="90">
        <f>F41</f>
        <v>4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428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413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403</v>
      </c>
      <c r="D35" s="500" t="s">
        <v>408</v>
      </c>
      <c r="E35" s="512">
        <v>0</v>
      </c>
      <c r="F35" s="63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33.75" customHeight="1">
      <c r="A36" s="684"/>
      <c r="B36" s="687"/>
      <c r="C36" s="513" t="s">
        <v>404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 t="s">
        <v>500</v>
      </c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ROUND(SUM(E42:E50)/4,2)</f>
        <v>3</v>
      </c>
      <c r="F41" s="75">
        <f>IF(SUM(F42:F50)&gt;0,ROUND(SUM(F42:F50)/1,2),0)</f>
        <v>4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0</v>
      </c>
      <c r="F42" s="535"/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0</v>
      </c>
      <c r="F45" s="8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0</v>
      </c>
      <c r="F46" s="8" t="s">
        <v>500</v>
      </c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3</v>
      </c>
      <c r="F47" s="104">
        <v>4</v>
      </c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3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3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3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G26:J27"/>
    <mergeCell ref="A24:A50"/>
    <mergeCell ref="B24:B50"/>
    <mergeCell ref="G32:N32"/>
    <mergeCell ref="G33:N33"/>
    <mergeCell ref="C39:F39"/>
    <mergeCell ref="G42:J50"/>
    <mergeCell ref="A18:G18"/>
    <mergeCell ref="A19:G19"/>
    <mergeCell ref="A20:A22"/>
    <mergeCell ref="B21:B22"/>
    <mergeCell ref="B20:F20"/>
    <mergeCell ref="C21:F21"/>
    <mergeCell ref="A8:A11"/>
    <mergeCell ref="B8:J8"/>
    <mergeCell ref="A13:A17"/>
    <mergeCell ref="B13:B16"/>
    <mergeCell ref="H13:H16"/>
    <mergeCell ref="I13:I16"/>
    <mergeCell ref="J13:J16"/>
    <mergeCell ref="A1:K1"/>
    <mergeCell ref="A2:K2"/>
    <mergeCell ref="A3:K3"/>
    <mergeCell ref="A4:K4"/>
    <mergeCell ref="A5:K5"/>
    <mergeCell ref="M8:M11"/>
    <mergeCell ref="K13:K16"/>
    <mergeCell ref="K8:K11"/>
    <mergeCell ref="B9:B10"/>
    <mergeCell ref="C9:G10"/>
    <mergeCell ref="H9:J10"/>
  </mergeCells>
  <conditionalFormatting sqref="M13">
    <cfRule type="expression" dxfId="193" priority="5">
      <formula>$D$13&lt;&gt;$M$13</formula>
    </cfRule>
  </conditionalFormatting>
  <conditionalFormatting sqref="M14">
    <cfRule type="expression" dxfId="192" priority="4">
      <formula>$D$14&lt;&gt;$M$14</formula>
    </cfRule>
  </conditionalFormatting>
  <conditionalFormatting sqref="M15">
    <cfRule type="expression" dxfId="191" priority="3">
      <formula>$D$15&lt;&gt;$M$15</formula>
    </cfRule>
  </conditionalFormatting>
  <conditionalFormatting sqref="M16">
    <cfRule type="expression" dxfId="190" priority="2">
      <formula>$D$16&lt;&gt;$M$16</formula>
    </cfRule>
  </conditionalFormatting>
  <conditionalFormatting sqref="M17">
    <cfRule type="expression" dxfId="189" priority="1">
      <formula>$H$17&lt;&gt;$M$17</formula>
    </cfRule>
  </conditionalFormatting>
  <pageMargins left="0.7" right="0.7" top="0.75" bottom="0.75" header="0.3" footer="0.3"/>
  <pageSetup paperSize="9" scale="46" orientation="portrait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H50"/>
  <sheetViews>
    <sheetView view="pageBreakPreview" topLeftCell="A28" zoomScale="69" zoomScaleNormal="80" zoomScaleSheetLayoutView="69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191" customWidth="1"/>
    <col min="3" max="3" width="89.85546875" style="34" customWidth="1"/>
    <col min="4" max="4" width="13.28515625" style="35" customWidth="1"/>
    <col min="5" max="6" width="10" style="35" customWidth="1"/>
    <col min="7" max="7" width="7.7109375" style="36" customWidth="1"/>
    <col min="8" max="9" width="9.140625" style="28"/>
    <col min="10" max="10" width="11.28515625" style="28" customWidth="1"/>
    <col min="11" max="11" width="10.7109375" style="28" customWidth="1"/>
    <col min="12" max="12" width="9.140625" style="28"/>
    <col min="13" max="13" width="13.14062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82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187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188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271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96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95">
        <v>1</v>
      </c>
      <c r="B12" s="197" t="s">
        <v>8</v>
      </c>
      <c r="C12" s="197" t="s">
        <v>9</v>
      </c>
      <c r="D12" s="58">
        <v>4</v>
      </c>
      <c r="E12" s="58">
        <v>5</v>
      </c>
      <c r="F12" s="59">
        <v>6</v>
      </c>
      <c r="G12" s="58">
        <v>7</v>
      </c>
      <c r="H12" s="194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70.5" customHeight="1">
      <c r="A13" s="668"/>
      <c r="B13" s="671" t="s">
        <v>53</v>
      </c>
      <c r="C13" s="182" t="s">
        <v>429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8.5" customHeight="1">
      <c r="A14" s="669"/>
      <c r="B14" s="672"/>
      <c r="C14" s="181" t="s">
        <v>424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61.5" customHeight="1">
      <c r="A15" s="669"/>
      <c r="B15" s="672"/>
      <c r="C15" s="517" t="s">
        <v>425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410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3.2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32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192" t="s">
        <v>12</v>
      </c>
      <c r="D22" s="193" t="s">
        <v>13</v>
      </c>
      <c r="E22" s="193" t="s">
        <v>14</v>
      </c>
      <c r="F22" s="193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430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426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427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275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428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413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403</v>
      </c>
      <c r="D35" s="500" t="s">
        <v>408</v>
      </c>
      <c r="E35" s="512">
        <v>0</v>
      </c>
      <c r="F35" s="63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33.75" customHeight="1">
      <c r="A36" s="684"/>
      <c r="B36" s="687"/>
      <c r="C36" s="513" t="s">
        <v>404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IF(SUM(F42:F50)&gt;0,ROUND(SUM(F42:F50)/5,2),0)</f>
        <v>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0</v>
      </c>
      <c r="F42" s="535"/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0</v>
      </c>
      <c r="F45" s="104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0</v>
      </c>
      <c r="F46" s="104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0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0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A8:A11"/>
    <mergeCell ref="B8:J8"/>
    <mergeCell ref="A1:K1"/>
    <mergeCell ref="A2:K2"/>
    <mergeCell ref="A3:K3"/>
    <mergeCell ref="A4:K4"/>
    <mergeCell ref="A5:K5"/>
    <mergeCell ref="B13:B16"/>
    <mergeCell ref="H13:H16"/>
    <mergeCell ref="I13:I16"/>
    <mergeCell ref="J13:J16"/>
    <mergeCell ref="K8:K11"/>
    <mergeCell ref="B9:B10"/>
    <mergeCell ref="C9:G10"/>
    <mergeCell ref="H9:J10"/>
    <mergeCell ref="M8:M11"/>
    <mergeCell ref="G42:J50"/>
    <mergeCell ref="A24:A50"/>
    <mergeCell ref="B24:B50"/>
    <mergeCell ref="G26:J27"/>
    <mergeCell ref="G32:N32"/>
    <mergeCell ref="G33:N33"/>
    <mergeCell ref="C39:F39"/>
    <mergeCell ref="K13:K16"/>
    <mergeCell ref="A18:G18"/>
    <mergeCell ref="A19:G19"/>
    <mergeCell ref="A20:A22"/>
    <mergeCell ref="B20:F20"/>
    <mergeCell ref="B21:B22"/>
    <mergeCell ref="C21:F21"/>
    <mergeCell ref="A13:A17"/>
  </mergeCells>
  <conditionalFormatting sqref="M13">
    <cfRule type="expression" dxfId="188" priority="5">
      <formula>$D$13&lt;&gt;$M$13</formula>
    </cfRule>
  </conditionalFormatting>
  <conditionalFormatting sqref="M14">
    <cfRule type="expression" dxfId="187" priority="4">
      <formula>$D$14&lt;&gt;$M$14</formula>
    </cfRule>
  </conditionalFormatting>
  <conditionalFormatting sqref="M15">
    <cfRule type="expression" dxfId="186" priority="3">
      <formula>$D$15&lt;&gt;$M$15</formula>
    </cfRule>
  </conditionalFormatting>
  <conditionalFormatting sqref="M16">
    <cfRule type="expression" dxfId="185" priority="2">
      <formula>$D$16&lt;&gt;$M$16</formula>
    </cfRule>
  </conditionalFormatting>
  <conditionalFormatting sqref="M17">
    <cfRule type="expression" dxfId="184" priority="1">
      <formula>$H$17&lt;&gt;$M$17</formula>
    </cfRule>
  </conditionalFormatting>
  <pageMargins left="0.7" right="0.7" top="0.75" bottom="0.75" header="0.3" footer="0.3"/>
  <pageSetup paperSize="9" scale="46" orientation="portrait" r:id="rId1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H50"/>
  <sheetViews>
    <sheetView view="pageBreakPreview" topLeftCell="A28" zoomScale="69" zoomScaleNormal="80" zoomScaleSheetLayoutView="69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191" customWidth="1"/>
    <col min="3" max="3" width="89.85546875" style="34" customWidth="1"/>
    <col min="4" max="4" width="13.28515625" style="35" customWidth="1"/>
    <col min="5" max="6" width="10" style="35" customWidth="1"/>
    <col min="7" max="7" width="7.7109375" style="36" customWidth="1"/>
    <col min="8" max="9" width="9.140625" style="28"/>
    <col min="10" max="10" width="11.28515625" style="28" customWidth="1"/>
    <col min="11" max="11" width="10.7109375" style="28" customWidth="1"/>
    <col min="12" max="12" width="9.140625" style="28"/>
    <col min="13" max="13" width="13.14062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82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187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87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271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96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95">
        <v>1</v>
      </c>
      <c r="B12" s="197" t="s">
        <v>8</v>
      </c>
      <c r="C12" s="197" t="s">
        <v>9</v>
      </c>
      <c r="D12" s="58">
        <v>4</v>
      </c>
      <c r="E12" s="58">
        <v>5</v>
      </c>
      <c r="F12" s="59">
        <v>6</v>
      </c>
      <c r="G12" s="58">
        <v>7</v>
      </c>
      <c r="H12" s="194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70.5" customHeight="1">
      <c r="A13" s="668"/>
      <c r="B13" s="671" t="s">
        <v>53</v>
      </c>
      <c r="C13" s="182" t="s">
        <v>429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8.5" customHeight="1">
      <c r="A14" s="669"/>
      <c r="B14" s="672"/>
      <c r="C14" s="181" t="s">
        <v>424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61.5" customHeight="1">
      <c r="A15" s="669"/>
      <c r="B15" s="672"/>
      <c r="C15" s="517" t="s">
        <v>425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410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3.2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32">
        <f>IF(AND(F13="-",F14="-",F16="-"),F15,SUM(F13:F16)/4)</f>
        <v>0</v>
      </c>
      <c r="H17" s="529">
        <f>E41</f>
        <v>1.1100000000000001</v>
      </c>
      <c r="I17" s="529">
        <f>F41</f>
        <v>2</v>
      </c>
      <c r="J17" s="530">
        <f>IF(I17/H17*100&gt;100,100,I17/H17*100)</f>
        <v>100</v>
      </c>
      <c r="K17" s="530">
        <f>(J17+G17)/2</f>
        <v>50</v>
      </c>
      <c r="L17" s="26"/>
      <c r="M17" s="536">
        <v>1.1100000000000001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192" t="s">
        <v>12</v>
      </c>
      <c r="D22" s="193" t="s">
        <v>13</v>
      </c>
      <c r="E22" s="193" t="s">
        <v>14</v>
      </c>
      <c r="F22" s="193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430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426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427</v>
      </c>
      <c r="D29" s="6" t="s">
        <v>18</v>
      </c>
      <c r="E29" s="90">
        <v>0</v>
      </c>
      <c r="F29" s="560">
        <v>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275</v>
      </c>
      <c r="D30" s="6" t="s">
        <v>18</v>
      </c>
      <c r="E30" s="90">
        <v>0</v>
      </c>
      <c r="F30" s="90">
        <f>F41</f>
        <v>2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428</v>
      </c>
      <c r="D32" s="6" t="s">
        <v>18</v>
      </c>
      <c r="E32" s="521">
        <v>0</v>
      </c>
      <c r="F32" s="635">
        <v>0</v>
      </c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413</v>
      </c>
      <c r="D33" s="6" t="s">
        <v>18</v>
      </c>
      <c r="E33" s="521">
        <v>0</v>
      </c>
      <c r="F33" s="635">
        <v>1</v>
      </c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403</v>
      </c>
      <c r="D35" s="500" t="s">
        <v>408</v>
      </c>
      <c r="E35" s="512">
        <v>0</v>
      </c>
      <c r="F35" s="634">
        <v>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33.75" customHeight="1">
      <c r="A36" s="684"/>
      <c r="B36" s="687"/>
      <c r="C36" s="513" t="s">
        <v>404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>
        <v>0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>
        <v>0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1.1100000000000001</v>
      </c>
      <c r="F41" s="75">
        <f>IF(SUM(F42:F50)&gt;0,ROUND(SUM(F42:F50)/5,2),0)</f>
        <v>2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2</v>
      </c>
      <c r="F42" s="535">
        <v>2</v>
      </c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2</v>
      </c>
      <c r="F43" s="535">
        <v>2</v>
      </c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2</v>
      </c>
      <c r="F44" s="535">
        <v>2</v>
      </c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2</v>
      </c>
      <c r="F45" s="535">
        <v>2</v>
      </c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2</v>
      </c>
      <c r="F46" s="535">
        <v>2</v>
      </c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0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0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A8:A11"/>
    <mergeCell ref="B8:J8"/>
    <mergeCell ref="A1:K1"/>
    <mergeCell ref="A2:K2"/>
    <mergeCell ref="A3:K3"/>
    <mergeCell ref="A4:K4"/>
    <mergeCell ref="A5:K5"/>
    <mergeCell ref="B13:B16"/>
    <mergeCell ref="H13:H16"/>
    <mergeCell ref="I13:I16"/>
    <mergeCell ref="J13:J16"/>
    <mergeCell ref="K8:K11"/>
    <mergeCell ref="B9:B10"/>
    <mergeCell ref="C9:G10"/>
    <mergeCell ref="H9:J10"/>
    <mergeCell ref="M8:M11"/>
    <mergeCell ref="G42:J50"/>
    <mergeCell ref="A24:A50"/>
    <mergeCell ref="B24:B50"/>
    <mergeCell ref="G26:J27"/>
    <mergeCell ref="G32:N32"/>
    <mergeCell ref="G33:N33"/>
    <mergeCell ref="C39:F39"/>
    <mergeCell ref="K13:K16"/>
    <mergeCell ref="A18:G18"/>
    <mergeCell ref="A19:G19"/>
    <mergeCell ref="A20:A22"/>
    <mergeCell ref="B20:F20"/>
    <mergeCell ref="B21:B22"/>
    <mergeCell ref="C21:F21"/>
    <mergeCell ref="A13:A17"/>
  </mergeCells>
  <conditionalFormatting sqref="M13">
    <cfRule type="expression" dxfId="183" priority="5">
      <formula>$D$13&lt;&gt;$M$13</formula>
    </cfRule>
  </conditionalFormatting>
  <conditionalFormatting sqref="M14">
    <cfRule type="expression" dxfId="182" priority="4">
      <formula>$D$14&lt;&gt;$M$14</formula>
    </cfRule>
  </conditionalFormatting>
  <conditionalFormatting sqref="M15">
    <cfRule type="expression" dxfId="181" priority="3">
      <formula>$D$15&lt;&gt;$M$15</formula>
    </cfRule>
  </conditionalFormatting>
  <conditionalFormatting sqref="M16">
    <cfRule type="expression" dxfId="180" priority="2">
      <formula>$D$16&lt;&gt;$M$16</formula>
    </cfRule>
  </conditionalFormatting>
  <conditionalFormatting sqref="M17">
    <cfRule type="expression" dxfId="179" priority="1">
      <formula>$H$17&lt;&gt;$M$17</formula>
    </cfRule>
  </conditionalFormatting>
  <pageMargins left="0.7" right="0.7" top="0.75" bottom="0.75" header="0.3" footer="0.3"/>
  <pageSetup paperSize="9" scale="46" orientation="portrait" r:id="rId1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H50"/>
  <sheetViews>
    <sheetView view="pageBreakPreview" topLeftCell="A23" zoomScale="69" zoomScaleNormal="80" zoomScaleSheetLayoutView="69" workbookViewId="0">
      <selection activeCell="I57" sqref="I57"/>
    </sheetView>
  </sheetViews>
  <sheetFormatPr defaultColWidth="9.140625" defaultRowHeight="15.75"/>
  <cols>
    <col min="1" max="1" width="4.85546875" style="34" customWidth="1"/>
    <col min="2" max="2" width="12.28515625" style="191" customWidth="1"/>
    <col min="3" max="3" width="89.85546875" style="34" customWidth="1"/>
    <col min="4" max="4" width="13.28515625" style="35" customWidth="1"/>
    <col min="5" max="6" width="10" style="35" customWidth="1"/>
    <col min="7" max="7" width="7.7109375" style="36" customWidth="1"/>
    <col min="8" max="9" width="9.140625" style="28"/>
    <col min="10" max="10" width="11.28515625" style="28" customWidth="1"/>
    <col min="11" max="11" width="10.7109375" style="28" customWidth="1"/>
    <col min="12" max="12" width="9.140625" style="28"/>
    <col min="13" max="13" width="13.14062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82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187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87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86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96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95">
        <v>1</v>
      </c>
      <c r="B12" s="197" t="s">
        <v>8</v>
      </c>
      <c r="C12" s="197" t="s">
        <v>9</v>
      </c>
      <c r="D12" s="58">
        <v>4</v>
      </c>
      <c r="E12" s="58">
        <v>5</v>
      </c>
      <c r="F12" s="59">
        <v>6</v>
      </c>
      <c r="G12" s="58">
        <v>7</v>
      </c>
      <c r="H12" s="194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70.5" customHeight="1">
      <c r="A13" s="668"/>
      <c r="B13" s="671" t="s">
        <v>53</v>
      </c>
      <c r="C13" s="182" t="s">
        <v>429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8.5" customHeight="1">
      <c r="A14" s="669"/>
      <c r="B14" s="672"/>
      <c r="C14" s="181" t="s">
        <v>424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61.5" customHeight="1">
      <c r="A15" s="669"/>
      <c r="B15" s="672"/>
      <c r="C15" s="517" t="s">
        <v>425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410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3.2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32">
        <f>IF(AND(F13="-",F14="-",F16="-"),F15,SUM(F13:F16)/4)</f>
        <v>0</v>
      </c>
      <c r="H17" s="529">
        <f>E41</f>
        <v>6.78</v>
      </c>
      <c r="I17" s="529">
        <f>F41</f>
        <v>8.17</v>
      </c>
      <c r="J17" s="530">
        <f>IF(I17/H17*100&gt;100,100,I17/H17*100)</f>
        <v>100</v>
      </c>
      <c r="K17" s="530">
        <f>(J17+G17)/2</f>
        <v>50</v>
      </c>
      <c r="L17" s="26"/>
      <c r="M17" s="536">
        <v>8.56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192" t="s">
        <v>12</v>
      </c>
      <c r="D22" s="193" t="s">
        <v>13</v>
      </c>
      <c r="E22" s="193" t="s">
        <v>14</v>
      </c>
      <c r="F22" s="193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430</v>
      </c>
      <c r="D26" s="6" t="s">
        <v>18</v>
      </c>
      <c r="E26" s="521">
        <v>0</v>
      </c>
      <c r="F26" s="635">
        <v>0</v>
      </c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426</v>
      </c>
      <c r="D27" s="6" t="s">
        <v>18</v>
      </c>
      <c r="E27" s="521">
        <v>0</v>
      </c>
      <c r="F27" s="635">
        <v>0</v>
      </c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427</v>
      </c>
      <c r="D29" s="6" t="s">
        <v>18</v>
      </c>
      <c r="E29" s="90">
        <v>0</v>
      </c>
      <c r="F29" s="560">
        <v>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275</v>
      </c>
      <c r="D30" s="6" t="s">
        <v>18</v>
      </c>
      <c r="E30" s="90">
        <f>E41</f>
        <v>6.78</v>
      </c>
      <c r="F30" s="90">
        <f>F41</f>
        <v>8.17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428</v>
      </c>
      <c r="D32" s="6" t="s">
        <v>18</v>
      </c>
      <c r="E32" s="521">
        <v>1</v>
      </c>
      <c r="F32" s="635">
        <v>0</v>
      </c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413</v>
      </c>
      <c r="D33" s="6" t="s">
        <v>18</v>
      </c>
      <c r="E33" s="521">
        <v>0</v>
      </c>
      <c r="F33" s="635">
        <v>3</v>
      </c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403</v>
      </c>
      <c r="D35" s="500" t="s">
        <v>408</v>
      </c>
      <c r="E35" s="512">
        <v>0</v>
      </c>
      <c r="F35" s="634">
        <v>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33.75" customHeight="1">
      <c r="A36" s="684"/>
      <c r="B36" s="687"/>
      <c r="C36" s="513" t="s">
        <v>404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>
        <v>0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>
        <v>0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6.78</v>
      </c>
      <c r="F41" s="75">
        <f>IF(SUM(F42:F50)&gt;0,ROUND(SUM(F42:F50)/6,2),0)</f>
        <v>8.17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9</v>
      </c>
      <c r="F42" s="535">
        <v>9</v>
      </c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9</v>
      </c>
      <c r="F43" s="535">
        <v>9</v>
      </c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9</v>
      </c>
      <c r="F44" s="535">
        <v>9</v>
      </c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9</v>
      </c>
      <c r="F45" s="535">
        <v>9</v>
      </c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9</v>
      </c>
      <c r="F46" s="535">
        <v>9</v>
      </c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4</v>
      </c>
      <c r="F47" s="104">
        <v>4</v>
      </c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4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4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4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A8:A11"/>
    <mergeCell ref="B8:J8"/>
    <mergeCell ref="A1:K1"/>
    <mergeCell ref="A2:K2"/>
    <mergeCell ref="A3:K3"/>
    <mergeCell ref="A4:K4"/>
    <mergeCell ref="A5:K5"/>
    <mergeCell ref="B13:B16"/>
    <mergeCell ref="H13:H16"/>
    <mergeCell ref="I13:I16"/>
    <mergeCell ref="J13:J16"/>
    <mergeCell ref="K8:K11"/>
    <mergeCell ref="B9:B10"/>
    <mergeCell ref="C9:G10"/>
    <mergeCell ref="H9:J10"/>
    <mergeCell ref="M8:M11"/>
    <mergeCell ref="G42:J50"/>
    <mergeCell ref="A24:A50"/>
    <mergeCell ref="B24:B50"/>
    <mergeCell ref="G26:J27"/>
    <mergeCell ref="G32:N32"/>
    <mergeCell ref="G33:N33"/>
    <mergeCell ref="C39:F39"/>
    <mergeCell ref="K13:K16"/>
    <mergeCell ref="A18:G18"/>
    <mergeCell ref="A19:G19"/>
    <mergeCell ref="A20:A22"/>
    <mergeCell ref="B20:F20"/>
    <mergeCell ref="B21:B22"/>
    <mergeCell ref="C21:F21"/>
    <mergeCell ref="A13:A17"/>
  </mergeCells>
  <conditionalFormatting sqref="M13">
    <cfRule type="expression" dxfId="178" priority="5">
      <formula>$D$13&lt;&gt;$M$13</formula>
    </cfRule>
  </conditionalFormatting>
  <conditionalFormatting sqref="M14">
    <cfRule type="expression" dxfId="177" priority="4">
      <formula>$D$14&lt;&gt;$M$14</formula>
    </cfRule>
  </conditionalFormatting>
  <conditionalFormatting sqref="M15">
    <cfRule type="expression" dxfId="176" priority="3">
      <formula>$D$15&lt;&gt;$M$15</formula>
    </cfRule>
  </conditionalFormatting>
  <conditionalFormatting sqref="M16">
    <cfRule type="expression" dxfId="175" priority="2">
      <formula>$D$16&lt;&gt;$M$16</formula>
    </cfRule>
  </conditionalFormatting>
  <conditionalFormatting sqref="M17">
    <cfRule type="expression" dxfId="174" priority="1">
      <formula>$H$17&lt;&gt;$M$17</formula>
    </cfRule>
  </conditionalFormatting>
  <pageMargins left="0.7" right="0.7" top="0.75" bottom="0.75" header="0.3" footer="0.3"/>
  <pageSetup paperSize="9" scale="46" orientation="portrait" r:id="rId1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H50"/>
  <sheetViews>
    <sheetView view="pageBreakPreview" topLeftCell="A19" zoomScale="69" zoomScaleNormal="80" zoomScaleSheetLayoutView="69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83" customWidth="1"/>
    <col min="3" max="3" width="89.85546875" style="34" customWidth="1"/>
    <col min="4" max="4" width="13.28515625" style="35" customWidth="1"/>
    <col min="5" max="5" width="14.85546875" style="35" customWidth="1"/>
    <col min="6" max="6" width="14" style="35" customWidth="1"/>
    <col min="7" max="7" width="7.7109375" style="36" customWidth="1"/>
    <col min="8" max="9" width="10" style="28" customWidth="1"/>
    <col min="10" max="10" width="11.28515625" style="28" customWidth="1"/>
    <col min="11" max="11" width="10.7109375" style="28" customWidth="1"/>
    <col min="12" max="12" width="9.140625" style="28"/>
    <col min="13" max="13" width="13.14062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82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193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86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86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96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95">
        <v>1</v>
      </c>
      <c r="B12" s="197" t="s">
        <v>8</v>
      </c>
      <c r="C12" s="197" t="s">
        <v>9</v>
      </c>
      <c r="D12" s="58">
        <v>4</v>
      </c>
      <c r="E12" s="58">
        <v>5</v>
      </c>
      <c r="F12" s="59">
        <v>6</v>
      </c>
      <c r="G12" s="58">
        <v>7</v>
      </c>
      <c r="H12" s="194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70.5" customHeight="1">
      <c r="A13" s="668"/>
      <c r="B13" s="671" t="s">
        <v>53</v>
      </c>
      <c r="C13" s="182" t="s">
        <v>429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8.5" customHeight="1">
      <c r="A14" s="669"/>
      <c r="B14" s="672"/>
      <c r="C14" s="181" t="s">
        <v>424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61.5" customHeight="1">
      <c r="A15" s="669"/>
      <c r="B15" s="672"/>
      <c r="C15" s="517" t="s">
        <v>425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410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3.2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32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45">
      <c r="A22" s="664"/>
      <c r="B22" s="665"/>
      <c r="C22" s="192" t="s">
        <v>12</v>
      </c>
      <c r="D22" s="193" t="s">
        <v>13</v>
      </c>
      <c r="E22" s="193" t="s">
        <v>14</v>
      </c>
      <c r="F22" s="193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430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426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427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275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428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413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403</v>
      </c>
      <c r="D35" s="500" t="s">
        <v>408</v>
      </c>
      <c r="E35" s="512">
        <v>0</v>
      </c>
      <c r="F35" s="63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33.75" customHeight="1">
      <c r="A36" s="684"/>
      <c r="B36" s="687"/>
      <c r="C36" s="513" t="s">
        <v>404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IF(SUM(F42:F50)&gt;0,ROUND(SUM(F42:F50)/6,2),0)</f>
        <v>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0</v>
      </c>
      <c r="F42" s="535">
        <v>0</v>
      </c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0</v>
      </c>
      <c r="F43" s="535">
        <v>0</v>
      </c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0</v>
      </c>
      <c r="F44" s="535">
        <v>0</v>
      </c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0</v>
      </c>
      <c r="F45" s="104">
        <v>0</v>
      </c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0</v>
      </c>
      <c r="F46" s="104">
        <v>0</v>
      </c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0</v>
      </c>
      <c r="F47" s="104">
        <v>0</v>
      </c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0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0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A13:A17"/>
    <mergeCell ref="B13:B16"/>
    <mergeCell ref="H13:H16"/>
    <mergeCell ref="I13:I16"/>
    <mergeCell ref="K8:K11"/>
    <mergeCell ref="B9:B10"/>
    <mergeCell ref="C9:G10"/>
    <mergeCell ref="H9:J10"/>
    <mergeCell ref="A8:A11"/>
    <mergeCell ref="B8:J8"/>
    <mergeCell ref="A1:K1"/>
    <mergeCell ref="A2:K2"/>
    <mergeCell ref="A3:K3"/>
    <mergeCell ref="A4:K4"/>
    <mergeCell ref="A5:K5"/>
    <mergeCell ref="M8:M11"/>
    <mergeCell ref="G26:J27"/>
    <mergeCell ref="A24:A50"/>
    <mergeCell ref="B24:B50"/>
    <mergeCell ref="G32:N32"/>
    <mergeCell ref="G33:N33"/>
    <mergeCell ref="C39:F39"/>
    <mergeCell ref="G42:J50"/>
    <mergeCell ref="J13:J16"/>
    <mergeCell ref="A18:G18"/>
    <mergeCell ref="A19:G19"/>
    <mergeCell ref="A20:A22"/>
    <mergeCell ref="B21:B22"/>
    <mergeCell ref="B20:F20"/>
    <mergeCell ref="C21:F21"/>
    <mergeCell ref="K13:K16"/>
  </mergeCells>
  <conditionalFormatting sqref="M13">
    <cfRule type="expression" dxfId="173" priority="5">
      <formula>$D$13&lt;&gt;$M$13</formula>
    </cfRule>
  </conditionalFormatting>
  <conditionalFormatting sqref="M14">
    <cfRule type="expression" dxfId="172" priority="4">
      <formula>$D$14&lt;&gt;$M$14</formula>
    </cfRule>
  </conditionalFormatting>
  <conditionalFormatting sqref="M15">
    <cfRule type="expression" dxfId="171" priority="3">
      <formula>$D$15&lt;&gt;$M$15</formula>
    </cfRule>
  </conditionalFormatting>
  <conditionalFormatting sqref="M16">
    <cfRule type="expression" dxfId="170" priority="2">
      <formula>$D$16&lt;&gt;$M$16</formula>
    </cfRule>
  </conditionalFormatting>
  <conditionalFormatting sqref="M17">
    <cfRule type="expression" dxfId="169" priority="1">
      <formula>$H$17&lt;&gt;$M$17</formula>
    </cfRule>
  </conditionalFormatting>
  <pageMargins left="0.7" right="0.7" top="0.75" bottom="0.75" header="0.3" footer="0.3"/>
  <pageSetup paperSize="9" scale="39" orientation="portrait" r:id="rId1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H50"/>
  <sheetViews>
    <sheetView view="pageBreakPreview" topLeftCell="A25" zoomScale="69" zoomScaleNormal="80" zoomScaleSheetLayoutView="69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191" customWidth="1"/>
    <col min="3" max="3" width="89.85546875" style="34" customWidth="1"/>
    <col min="4" max="4" width="13.28515625" style="35" customWidth="1"/>
    <col min="5" max="5" width="12.140625" style="35" customWidth="1"/>
    <col min="6" max="6" width="11.140625" style="35" customWidth="1"/>
    <col min="7" max="7" width="7.7109375" style="36" customWidth="1"/>
    <col min="8" max="9" width="9.140625" style="28"/>
    <col min="10" max="10" width="11.28515625" style="28" customWidth="1"/>
    <col min="11" max="11" width="10.7109375" style="28" customWidth="1"/>
    <col min="12" max="12" width="9.140625" style="28"/>
    <col min="13" max="13" width="13.14062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82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193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87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86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96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95">
        <v>1</v>
      </c>
      <c r="B12" s="197" t="s">
        <v>8</v>
      </c>
      <c r="C12" s="197" t="s">
        <v>9</v>
      </c>
      <c r="D12" s="58">
        <v>4</v>
      </c>
      <c r="E12" s="58">
        <v>5</v>
      </c>
      <c r="F12" s="59">
        <v>6</v>
      </c>
      <c r="G12" s="58">
        <v>7</v>
      </c>
      <c r="H12" s="194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70.5" customHeight="1">
      <c r="A13" s="668"/>
      <c r="B13" s="671" t="s">
        <v>53</v>
      </c>
      <c r="C13" s="182" t="s">
        <v>429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8.5" customHeight="1">
      <c r="A14" s="669"/>
      <c r="B14" s="672"/>
      <c r="C14" s="181" t="s">
        <v>424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61.5" customHeight="1">
      <c r="A15" s="669"/>
      <c r="B15" s="672"/>
      <c r="C15" s="517" t="s">
        <v>425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410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3.2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32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45">
      <c r="A22" s="664"/>
      <c r="B22" s="665"/>
      <c r="C22" s="192" t="s">
        <v>12</v>
      </c>
      <c r="D22" s="193" t="s">
        <v>13</v>
      </c>
      <c r="E22" s="193" t="s">
        <v>14</v>
      </c>
      <c r="F22" s="193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430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426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427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275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428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413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403</v>
      </c>
      <c r="D35" s="500" t="s">
        <v>408</v>
      </c>
      <c r="E35" s="512">
        <v>0</v>
      </c>
      <c r="F35" s="63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33.75" customHeight="1">
      <c r="A36" s="684"/>
      <c r="B36" s="687"/>
      <c r="C36" s="513" t="s">
        <v>404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IF(SUM(F42:F50)&gt;0,ROUND(SUM(F42:F50)/6,2),0)</f>
        <v>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0</v>
      </c>
      <c r="F42" s="535">
        <v>0</v>
      </c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0</v>
      </c>
      <c r="F43" s="535">
        <v>0</v>
      </c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0</v>
      </c>
      <c r="F44" s="535">
        <v>0</v>
      </c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0</v>
      </c>
      <c r="F45" s="104">
        <v>0</v>
      </c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0</v>
      </c>
      <c r="F46" s="104">
        <v>0</v>
      </c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0</v>
      </c>
      <c r="F47" s="104">
        <v>0</v>
      </c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0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0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A8:A11"/>
    <mergeCell ref="B8:J8"/>
    <mergeCell ref="A1:K1"/>
    <mergeCell ref="A2:K2"/>
    <mergeCell ref="A3:K3"/>
    <mergeCell ref="A4:K4"/>
    <mergeCell ref="A5:K5"/>
    <mergeCell ref="B13:B16"/>
    <mergeCell ref="H13:H16"/>
    <mergeCell ref="I13:I16"/>
    <mergeCell ref="J13:J16"/>
    <mergeCell ref="K8:K11"/>
    <mergeCell ref="B9:B10"/>
    <mergeCell ref="C9:G10"/>
    <mergeCell ref="H9:J10"/>
    <mergeCell ref="M8:M11"/>
    <mergeCell ref="G42:J50"/>
    <mergeCell ref="A24:A50"/>
    <mergeCell ref="B24:B50"/>
    <mergeCell ref="G26:J27"/>
    <mergeCell ref="G32:N32"/>
    <mergeCell ref="G33:N33"/>
    <mergeCell ref="C39:F39"/>
    <mergeCell ref="K13:K16"/>
    <mergeCell ref="A18:G18"/>
    <mergeCell ref="A19:G19"/>
    <mergeCell ref="A20:A22"/>
    <mergeCell ref="B20:F20"/>
    <mergeCell ref="B21:B22"/>
    <mergeCell ref="C21:F21"/>
    <mergeCell ref="A13:A17"/>
  </mergeCells>
  <conditionalFormatting sqref="M13">
    <cfRule type="expression" dxfId="168" priority="5">
      <formula>$D$13&lt;&gt;$M$13</formula>
    </cfRule>
  </conditionalFormatting>
  <conditionalFormatting sqref="M14">
    <cfRule type="expression" dxfId="167" priority="4">
      <formula>$D$14&lt;&gt;$M$14</formula>
    </cfRule>
  </conditionalFormatting>
  <conditionalFormatting sqref="M15">
    <cfRule type="expression" dxfId="166" priority="3">
      <formula>$D$15&lt;&gt;$M$15</formula>
    </cfRule>
  </conditionalFormatting>
  <conditionalFormatting sqref="M16">
    <cfRule type="expression" dxfId="165" priority="2">
      <formula>$D$16&lt;&gt;$M$16</formula>
    </cfRule>
  </conditionalFormatting>
  <conditionalFormatting sqref="M17">
    <cfRule type="expression" dxfId="164" priority="1">
      <formula>$H$17&lt;&gt;$M$17</formula>
    </cfRule>
  </conditionalFormatting>
  <pageMargins left="0.7" right="0.7" top="0.75" bottom="0.75" header="0.3" footer="0.3"/>
  <pageSetup paperSize="9" scale="39" orientation="portrait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H50"/>
  <sheetViews>
    <sheetView view="pageBreakPreview" topLeftCell="A23" zoomScale="69" zoomScaleNormal="80" zoomScaleSheetLayoutView="69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38" customWidth="1"/>
    <col min="3" max="3" width="89.85546875" style="34" customWidth="1"/>
    <col min="4" max="4" width="13.28515625" style="35" customWidth="1"/>
    <col min="5" max="6" width="10" style="35" customWidth="1"/>
    <col min="7" max="7" width="8.28515625" style="36" customWidth="1"/>
    <col min="8" max="9" width="9.140625" style="28"/>
    <col min="10" max="10" width="11.28515625" style="28" customWidth="1"/>
    <col min="11" max="11" width="10.7109375" style="28" customWidth="1"/>
    <col min="12" max="12" width="9.140625" style="28"/>
    <col min="13" max="13" width="13.14062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82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87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88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96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95">
        <v>1</v>
      </c>
      <c r="B12" s="197" t="s">
        <v>8</v>
      </c>
      <c r="C12" s="197" t="s">
        <v>9</v>
      </c>
      <c r="D12" s="58">
        <v>4</v>
      </c>
      <c r="E12" s="58">
        <v>5</v>
      </c>
      <c r="F12" s="59">
        <v>6</v>
      </c>
      <c r="G12" s="58">
        <v>7</v>
      </c>
      <c r="H12" s="194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70.5" customHeight="1">
      <c r="A13" s="668"/>
      <c r="B13" s="671" t="s">
        <v>53</v>
      </c>
      <c r="C13" s="182" t="s">
        <v>429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8.5" customHeight="1">
      <c r="A14" s="669"/>
      <c r="B14" s="672"/>
      <c r="C14" s="181" t="s">
        <v>424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61.5" customHeight="1">
      <c r="A15" s="669"/>
      <c r="B15" s="672"/>
      <c r="C15" s="517" t="s">
        <v>425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410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3.2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32">
        <f>IF(AND(F13="-",F14="-",F16="-"),F15,SUM(F13:F16)/4)</f>
        <v>0</v>
      </c>
      <c r="H17" s="529">
        <f>E41</f>
        <v>1</v>
      </c>
      <c r="I17" s="529">
        <f>F41</f>
        <v>1</v>
      </c>
      <c r="J17" s="530">
        <f>IF(I17/H17*100&gt;100,100,I17/H17*100)</f>
        <v>100</v>
      </c>
      <c r="K17" s="530">
        <f>(J17+G17)/2</f>
        <v>50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192" t="s">
        <v>12</v>
      </c>
      <c r="D22" s="193" t="s">
        <v>13</v>
      </c>
      <c r="E22" s="193" t="s">
        <v>14</v>
      </c>
      <c r="F22" s="193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430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426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427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275</v>
      </c>
      <c r="D30" s="6" t="s">
        <v>18</v>
      </c>
      <c r="E30" s="90">
        <v>0</v>
      </c>
      <c r="F30" s="90">
        <f>F41</f>
        <v>1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428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413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403</v>
      </c>
      <c r="D35" s="500" t="s">
        <v>408</v>
      </c>
      <c r="E35" s="512">
        <v>0</v>
      </c>
      <c r="F35" s="63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33.75" customHeight="1">
      <c r="A36" s="684"/>
      <c r="B36" s="687"/>
      <c r="C36" s="513" t="s">
        <v>404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ROUND(SUM(E42:E50)/4,2)</f>
        <v>1</v>
      </c>
      <c r="F41" s="75">
        <f>IF(SUM(F42:F50)&gt;0,ROUND(SUM(F42:F50)/1,2),0)</f>
        <v>1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0</v>
      </c>
      <c r="F42" s="535"/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0</v>
      </c>
      <c r="F45" s="104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0</v>
      </c>
      <c r="F46" s="104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1</v>
      </c>
      <c r="F47" s="104">
        <v>1</v>
      </c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1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1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1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A1:K1"/>
    <mergeCell ref="A2:K2"/>
    <mergeCell ref="A3:K3"/>
    <mergeCell ref="A8:A11"/>
    <mergeCell ref="B8:J8"/>
    <mergeCell ref="K8:K11"/>
    <mergeCell ref="B9:B10"/>
    <mergeCell ref="C9:G10"/>
    <mergeCell ref="H9:J10"/>
    <mergeCell ref="A4:K4"/>
    <mergeCell ref="A5:K5"/>
    <mergeCell ref="B20:F20"/>
    <mergeCell ref="C21:F21"/>
    <mergeCell ref="G26:J27"/>
    <mergeCell ref="A18:G18"/>
    <mergeCell ref="A19:G19"/>
    <mergeCell ref="A20:A22"/>
    <mergeCell ref="B21:B22"/>
    <mergeCell ref="A24:A50"/>
    <mergeCell ref="B24:B50"/>
    <mergeCell ref="G32:N32"/>
    <mergeCell ref="G33:N33"/>
    <mergeCell ref="C39:F39"/>
    <mergeCell ref="G42:J50"/>
    <mergeCell ref="J13:J16"/>
    <mergeCell ref="K13:K16"/>
    <mergeCell ref="M8:M11"/>
    <mergeCell ref="B13:B16"/>
    <mergeCell ref="A13:A17"/>
    <mergeCell ref="H13:H16"/>
    <mergeCell ref="I13:I16"/>
  </mergeCells>
  <conditionalFormatting sqref="M13">
    <cfRule type="expression" dxfId="163" priority="5">
      <formula>$D$13&lt;&gt;$M$13</formula>
    </cfRule>
  </conditionalFormatting>
  <conditionalFormatting sqref="M14">
    <cfRule type="expression" dxfId="162" priority="4">
      <formula>$D$14&lt;&gt;$M$14</formula>
    </cfRule>
  </conditionalFormatting>
  <conditionalFormatting sqref="M15">
    <cfRule type="expression" dxfId="161" priority="3">
      <formula>$D$15&lt;&gt;$M$15</formula>
    </cfRule>
  </conditionalFormatting>
  <conditionalFormatting sqref="M16">
    <cfRule type="expression" dxfId="160" priority="2">
      <formula>$D$16&lt;&gt;$M$16</formula>
    </cfRule>
  </conditionalFormatting>
  <conditionalFormatting sqref="M17">
    <cfRule type="expression" dxfId="159" priority="1">
      <formula>$H$17&lt;&gt;$M$17</formula>
    </cfRule>
  </conditionalFormatting>
  <pageMargins left="0.7" right="0.7" top="0.75" bottom="0.75" header="0.3" footer="0.3"/>
  <pageSetup paperSize="9" scale="46" orientation="portrait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H50"/>
  <sheetViews>
    <sheetView view="pageBreakPreview" topLeftCell="A22" zoomScale="69" zoomScaleNormal="80" zoomScaleSheetLayoutView="69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191" customWidth="1"/>
    <col min="3" max="3" width="89.85546875" style="34" customWidth="1"/>
    <col min="4" max="4" width="13.28515625" style="35" customWidth="1"/>
    <col min="5" max="5" width="10.140625" style="35" customWidth="1"/>
    <col min="6" max="6" width="11.7109375" style="35" customWidth="1"/>
    <col min="7" max="7" width="7.7109375" style="36" customWidth="1"/>
    <col min="8" max="9" width="9.140625" style="28"/>
    <col min="10" max="10" width="11.28515625" style="28" customWidth="1"/>
    <col min="11" max="11" width="10.7109375" style="28" customWidth="1"/>
    <col min="12" max="12" width="9.140625" style="28"/>
    <col min="13" max="13" width="13.14062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82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87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86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96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95">
        <v>1</v>
      </c>
      <c r="B12" s="197" t="s">
        <v>8</v>
      </c>
      <c r="C12" s="197" t="s">
        <v>9</v>
      </c>
      <c r="D12" s="58">
        <v>4</v>
      </c>
      <c r="E12" s="58">
        <v>5</v>
      </c>
      <c r="F12" s="59">
        <v>6</v>
      </c>
      <c r="G12" s="58">
        <v>7</v>
      </c>
      <c r="H12" s="194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70.5" customHeight="1">
      <c r="A13" s="668"/>
      <c r="B13" s="671" t="s">
        <v>53</v>
      </c>
      <c r="C13" s="182" t="s">
        <v>429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8.5" customHeight="1">
      <c r="A14" s="669"/>
      <c r="B14" s="672"/>
      <c r="C14" s="181" t="s">
        <v>424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46.5" customHeight="1">
      <c r="A15" s="669"/>
      <c r="B15" s="672"/>
      <c r="C15" s="517" t="s">
        <v>425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410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3.2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34">
        <f>IF(AND(F13="-",F14="-",F16="-"),F15,SUM(F13:F16)/4)</f>
        <v>0</v>
      </c>
      <c r="H17" s="529">
        <f>E41</f>
        <v>4</v>
      </c>
      <c r="I17" s="529">
        <f>F41</f>
        <v>4</v>
      </c>
      <c r="J17" s="530">
        <f>IF(I17/H17*100&gt;100,100,I17/H17*100)</f>
        <v>100</v>
      </c>
      <c r="K17" s="530">
        <f>(J17+G17)/2</f>
        <v>50</v>
      </c>
      <c r="L17" s="26"/>
      <c r="M17" s="536">
        <v>1.78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45">
      <c r="A22" s="664"/>
      <c r="B22" s="665"/>
      <c r="C22" s="192" t="s">
        <v>12</v>
      </c>
      <c r="D22" s="193" t="s">
        <v>13</v>
      </c>
      <c r="E22" s="193" t="s">
        <v>14</v>
      </c>
      <c r="F22" s="193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430</v>
      </c>
      <c r="D26" s="6" t="s">
        <v>18</v>
      </c>
      <c r="E26" s="521">
        <v>0</v>
      </c>
      <c r="F26" s="635"/>
      <c r="G26" s="707"/>
      <c r="H26" s="707"/>
      <c r="I26" s="707"/>
      <c r="J26" s="70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426</v>
      </c>
      <c r="D27" s="6" t="s">
        <v>18</v>
      </c>
      <c r="E27" s="521">
        <v>0</v>
      </c>
      <c r="F27" s="635"/>
      <c r="G27" s="707"/>
      <c r="H27" s="707"/>
      <c r="I27" s="707"/>
      <c r="J27" s="70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427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275</v>
      </c>
      <c r="D30" s="6" t="s">
        <v>18</v>
      </c>
      <c r="E30" s="90">
        <v>4</v>
      </c>
      <c r="F30" s="90">
        <f>F41</f>
        <v>4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428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413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403</v>
      </c>
      <c r="D35" s="500" t="s">
        <v>408</v>
      </c>
      <c r="E35" s="512">
        <v>0</v>
      </c>
      <c r="F35" s="63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33.75" customHeight="1">
      <c r="A36" s="684"/>
      <c r="B36" s="687"/>
      <c r="C36" s="513" t="s">
        <v>404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ROUND(SUM(E42:E50)/4,2)</f>
        <v>4</v>
      </c>
      <c r="F41" s="75">
        <f>IF(SUM(F42:F50)&gt;0,ROUND(SUM(F42:F50)/1,2),0)</f>
        <v>4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0</v>
      </c>
      <c r="F42" s="535"/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0</v>
      </c>
      <c r="F45" s="8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0</v>
      </c>
      <c r="F46" s="8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4</v>
      </c>
      <c r="F47" s="104">
        <v>4</v>
      </c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4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4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4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A8:A11"/>
    <mergeCell ref="B8:J8"/>
    <mergeCell ref="A1:K1"/>
    <mergeCell ref="A2:K2"/>
    <mergeCell ref="A3:K3"/>
    <mergeCell ref="A4:K4"/>
    <mergeCell ref="A5:K5"/>
    <mergeCell ref="B13:B16"/>
    <mergeCell ref="H13:H16"/>
    <mergeCell ref="I13:I16"/>
    <mergeCell ref="J13:J16"/>
    <mergeCell ref="K8:K11"/>
    <mergeCell ref="B9:B10"/>
    <mergeCell ref="C9:G10"/>
    <mergeCell ref="H9:J10"/>
    <mergeCell ref="M8:M11"/>
    <mergeCell ref="G42:J50"/>
    <mergeCell ref="A24:A50"/>
    <mergeCell ref="B24:B50"/>
    <mergeCell ref="G26:J27"/>
    <mergeCell ref="G32:N32"/>
    <mergeCell ref="G33:N33"/>
    <mergeCell ref="C39:F39"/>
    <mergeCell ref="K13:K16"/>
    <mergeCell ref="A18:G18"/>
    <mergeCell ref="A19:G19"/>
    <mergeCell ref="A20:A22"/>
    <mergeCell ref="B20:F20"/>
    <mergeCell ref="B21:B22"/>
    <mergeCell ref="C21:F21"/>
    <mergeCell ref="A13:A17"/>
  </mergeCells>
  <conditionalFormatting sqref="M13">
    <cfRule type="expression" dxfId="158" priority="5">
      <formula>$D$13&lt;&gt;$M$13</formula>
    </cfRule>
  </conditionalFormatting>
  <conditionalFormatting sqref="M14">
    <cfRule type="expression" dxfId="157" priority="4">
      <formula>$D$14&lt;&gt;$M$14</formula>
    </cfRule>
  </conditionalFormatting>
  <conditionalFormatting sqref="M15">
    <cfRule type="expression" dxfId="156" priority="3">
      <formula>$D$15&lt;&gt;$M$15</formula>
    </cfRule>
  </conditionalFormatting>
  <conditionalFormatting sqref="M16">
    <cfRule type="expression" dxfId="155" priority="2">
      <formula>$D$16&lt;&gt;$M$16</formula>
    </cfRule>
  </conditionalFormatting>
  <conditionalFormatting sqref="M17">
    <cfRule type="expression" dxfId="154" priority="1">
      <formula>$H$17&lt;&gt;$M$17</formula>
    </cfRule>
  </conditionalFormatting>
  <pageMargins left="0.7" right="0.7" top="0.75" bottom="0.75" header="0.3" footer="0.3"/>
  <pageSetup paperSize="9" scale="39" orientation="portrait" r:id="rId1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H50"/>
  <sheetViews>
    <sheetView view="pageBreakPreview" topLeftCell="A19" zoomScale="69" zoomScaleNormal="80" zoomScaleSheetLayoutView="69" workbookViewId="0">
      <selection activeCell="AC40" sqref="AC40"/>
    </sheetView>
  </sheetViews>
  <sheetFormatPr defaultColWidth="9.140625" defaultRowHeight="15.75"/>
  <cols>
    <col min="1" max="1" width="4.85546875" style="34" customWidth="1"/>
    <col min="2" max="2" width="12.28515625" style="38" customWidth="1"/>
    <col min="3" max="3" width="89.85546875" style="34" customWidth="1"/>
    <col min="4" max="4" width="13.28515625" style="35" customWidth="1"/>
    <col min="5" max="5" width="8.5703125" style="35" customWidth="1"/>
    <col min="6" max="6" width="9" style="35" customWidth="1"/>
    <col min="7" max="7" width="7.7109375" style="36" customWidth="1"/>
    <col min="8" max="9" width="9.140625" style="28"/>
    <col min="10" max="10" width="11.28515625" style="28" customWidth="1"/>
    <col min="11" max="11" width="10.7109375" style="28" customWidth="1"/>
    <col min="12" max="12" width="9.140625" style="28"/>
    <col min="13" max="13" width="13.14062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82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86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86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96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95">
        <v>1</v>
      </c>
      <c r="B12" s="197" t="s">
        <v>8</v>
      </c>
      <c r="C12" s="197" t="s">
        <v>9</v>
      </c>
      <c r="D12" s="58">
        <v>4</v>
      </c>
      <c r="E12" s="58">
        <v>5</v>
      </c>
      <c r="F12" s="59">
        <v>6</v>
      </c>
      <c r="G12" s="58">
        <v>7</v>
      </c>
      <c r="H12" s="194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70.5" customHeight="1">
      <c r="A13" s="668"/>
      <c r="B13" s="671" t="s">
        <v>53</v>
      </c>
      <c r="C13" s="182" t="s">
        <v>429</v>
      </c>
      <c r="D13" s="190">
        <f>E25</f>
        <v>75.2</v>
      </c>
      <c r="E13" s="190">
        <f>F25</f>
        <v>75.2</v>
      </c>
      <c r="F13" s="168">
        <f>IF(AND(D13=0,E13=0),"-",IF(E13/D13*100&gt;100,100,E13/D13*100))</f>
        <v>100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8.5" customHeight="1">
      <c r="A14" s="669"/>
      <c r="B14" s="672"/>
      <c r="C14" s="181" t="s">
        <v>424</v>
      </c>
      <c r="D14" s="190">
        <f>E28</f>
        <v>0</v>
      </c>
      <c r="E14" s="190">
        <f>F28</f>
        <v>12.6</v>
      </c>
      <c r="F14" s="168" t="e">
        <f>IF(AND(D14=0,E14=0),"-",IF(E14/D14*100&gt;100,100,E14/D14*100))</f>
        <v>#DIV/0!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61.5" customHeight="1">
      <c r="A15" s="669"/>
      <c r="B15" s="672"/>
      <c r="C15" s="517" t="s">
        <v>425</v>
      </c>
      <c r="D15" s="166">
        <f>E31</f>
        <v>5.9</v>
      </c>
      <c r="E15" s="166">
        <f>F31</f>
        <v>5.9</v>
      </c>
      <c r="F15" s="165">
        <f>IF(D15&gt;0,IF(E15/D15*100&gt;100,100,E15/D15*100),0)</f>
        <v>100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410</v>
      </c>
      <c r="D16" s="169">
        <f>E34</f>
        <v>100</v>
      </c>
      <c r="E16" s="169">
        <f>F34</f>
        <v>150</v>
      </c>
      <c r="F16" s="168">
        <f>IF(AND(D16=0,E16=0),"-",IF(E16/D16*100&gt;100,100,E16/D16*100))</f>
        <v>100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3.2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32" t="e">
        <f>IF(AND(F13="-",F14="-",F16="-"),F15,SUM(F13:F16)/4)</f>
        <v>#DIV/0!</v>
      </c>
      <c r="H17" s="529">
        <f>E41</f>
        <v>686.22</v>
      </c>
      <c r="I17" s="529">
        <f>F41</f>
        <v>673</v>
      </c>
      <c r="J17" s="530">
        <f>IF(I17/H17*100&gt;100,100,I17/H17*100)</f>
        <v>98.073504124041847</v>
      </c>
      <c r="K17" s="530" t="e">
        <f>(J17+G17)/2</f>
        <v>#DIV/0!</v>
      </c>
      <c r="L17" s="26"/>
      <c r="M17" s="536">
        <v>686.22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192" t="s">
        <v>12</v>
      </c>
      <c r="D22" s="193" t="s">
        <v>13</v>
      </c>
      <c r="E22" s="193" t="s">
        <v>14</v>
      </c>
      <c r="F22" s="193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75.2</v>
      </c>
      <c r="F25" s="5">
        <f>IF(F27=0,0,ROUND(F26/F27*100,1))</f>
        <v>75.2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430</v>
      </c>
      <c r="D26" s="6" t="s">
        <v>18</v>
      </c>
      <c r="E26" s="521">
        <v>88</v>
      </c>
      <c r="F26" s="8">
        <v>88</v>
      </c>
      <c r="G26" s="707"/>
      <c r="H26" s="707"/>
      <c r="I26" s="707"/>
      <c r="J26" s="70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426</v>
      </c>
      <c r="D27" s="6" t="s">
        <v>18</v>
      </c>
      <c r="E27" s="521">
        <v>117</v>
      </c>
      <c r="F27" s="8">
        <v>117</v>
      </c>
      <c r="G27" s="707"/>
      <c r="H27" s="707"/>
      <c r="I27" s="707"/>
      <c r="J27" s="70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12.6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427</v>
      </c>
      <c r="D29" s="6" t="s">
        <v>18</v>
      </c>
      <c r="E29" s="90">
        <v>0</v>
      </c>
      <c r="F29" s="560">
        <v>85</v>
      </c>
      <c r="G29" s="28"/>
      <c r="H29" s="28"/>
      <c r="I29" s="28"/>
      <c r="J29" s="28"/>
      <c r="K29" s="28"/>
      <c r="L29" s="28"/>
      <c r="M29" s="167"/>
      <c r="N29" s="167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275</v>
      </c>
      <c r="D30" s="6" t="s">
        <v>18</v>
      </c>
      <c r="E30" s="90">
        <v>704</v>
      </c>
      <c r="F30" s="90">
        <f>F41</f>
        <v>673</v>
      </c>
      <c r="G30" s="28"/>
      <c r="H30" s="28"/>
      <c r="I30" s="28"/>
      <c r="J30" s="28"/>
      <c r="K30" s="28"/>
      <c r="L30" s="28"/>
      <c r="M30" s="167"/>
      <c r="N30" s="167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5.9</v>
      </c>
      <c r="F31" s="5">
        <f>IF(F33=0,0,ROUND(F32/F33*100,1))</f>
        <v>5.9</v>
      </c>
      <c r="G31" s="28"/>
      <c r="H31" s="28"/>
      <c r="I31" s="28"/>
      <c r="J31" s="28"/>
      <c r="K31" s="28"/>
      <c r="L31" s="28"/>
      <c r="M31" s="167"/>
      <c r="N31" s="167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428</v>
      </c>
      <c r="D32" s="6" t="s">
        <v>18</v>
      </c>
      <c r="E32" s="521">
        <v>1</v>
      </c>
      <c r="F32" s="635">
        <v>1</v>
      </c>
      <c r="G32" s="495"/>
      <c r="H32" s="28"/>
      <c r="I32" s="28"/>
      <c r="J32" s="28"/>
      <c r="K32" s="28"/>
      <c r="L32" s="28"/>
      <c r="M32" s="167"/>
      <c r="N32" s="167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413</v>
      </c>
      <c r="D33" s="6" t="s">
        <v>18</v>
      </c>
      <c r="E33" s="521">
        <v>17</v>
      </c>
      <c r="F33" s="635">
        <v>17</v>
      </c>
      <c r="G33" s="495"/>
      <c r="H33" s="28"/>
      <c r="I33" s="28"/>
      <c r="J33" s="28"/>
      <c r="K33" s="28"/>
      <c r="L33" s="28"/>
      <c r="M33" s="167"/>
      <c r="N33" s="496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100</v>
      </c>
      <c r="F34" s="5">
        <f>IF(F36=0,0,ROUND(SUM(F37:F38)/F36*100,1))</f>
        <v>150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403</v>
      </c>
      <c r="D35" s="500" t="s">
        <v>408</v>
      </c>
      <c r="E35" s="512">
        <v>1</v>
      </c>
      <c r="F35" s="634">
        <v>1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33.75" customHeight="1">
      <c r="A36" s="684"/>
      <c r="B36" s="687"/>
      <c r="C36" s="513" t="s">
        <v>404</v>
      </c>
      <c r="D36" s="514" t="s">
        <v>409</v>
      </c>
      <c r="E36" s="515">
        <f>SUM(E37:E38)</f>
        <v>2</v>
      </c>
      <c r="F36" s="515">
        <v>2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2</v>
      </c>
      <c r="F37" s="535">
        <v>3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>
        <v>0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686.22</v>
      </c>
      <c r="F41" s="75">
        <f>IF(SUM(F42:F50)&gt;0,ROUND(SUM(F42:F50)/6,2),0)</f>
        <v>673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672</v>
      </c>
      <c r="F42" s="535">
        <v>670</v>
      </c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672</v>
      </c>
      <c r="F43" s="535">
        <v>670</v>
      </c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672</v>
      </c>
      <c r="F44" s="535">
        <v>668</v>
      </c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672</v>
      </c>
      <c r="F45" s="8">
        <v>667</v>
      </c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672</v>
      </c>
      <c r="F46" s="8">
        <v>667</v>
      </c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704</v>
      </c>
      <c r="F47" s="104">
        <v>696</v>
      </c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704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704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704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29">
    <mergeCell ref="A1:K1"/>
    <mergeCell ref="A2:K2"/>
    <mergeCell ref="A3:K3"/>
    <mergeCell ref="A8:A11"/>
    <mergeCell ref="B8:J8"/>
    <mergeCell ref="K8:K11"/>
    <mergeCell ref="B9:B10"/>
    <mergeCell ref="C9:G10"/>
    <mergeCell ref="H9:J10"/>
    <mergeCell ref="A4:K4"/>
    <mergeCell ref="A5:K5"/>
    <mergeCell ref="A13:A17"/>
    <mergeCell ref="B13:B16"/>
    <mergeCell ref="H13:H16"/>
    <mergeCell ref="I13:I16"/>
    <mergeCell ref="J13:J16"/>
    <mergeCell ref="G26:J27"/>
    <mergeCell ref="A18:G18"/>
    <mergeCell ref="A19:G19"/>
    <mergeCell ref="A20:A22"/>
    <mergeCell ref="A24:A50"/>
    <mergeCell ref="B24:B50"/>
    <mergeCell ref="C39:F39"/>
    <mergeCell ref="G42:J50"/>
    <mergeCell ref="M8:M11"/>
    <mergeCell ref="B21:B22"/>
    <mergeCell ref="B20:F20"/>
    <mergeCell ref="C21:F21"/>
    <mergeCell ref="K13:K16"/>
  </mergeCells>
  <conditionalFormatting sqref="M13">
    <cfRule type="expression" dxfId="153" priority="5">
      <formula>$D$13&lt;&gt;$M$13</formula>
    </cfRule>
  </conditionalFormatting>
  <conditionalFormatting sqref="M14">
    <cfRule type="expression" dxfId="152" priority="4">
      <formula>$D$14&lt;&gt;$M$14</formula>
    </cfRule>
  </conditionalFormatting>
  <conditionalFormatting sqref="M15">
    <cfRule type="expression" dxfId="151" priority="3">
      <formula>$D$15&lt;&gt;$M$15</formula>
    </cfRule>
  </conditionalFormatting>
  <conditionalFormatting sqref="M16">
    <cfRule type="expression" dxfId="150" priority="2">
      <formula>$D$16&lt;&gt;$M$16</formula>
    </cfRule>
  </conditionalFormatting>
  <conditionalFormatting sqref="M17">
    <cfRule type="expression" dxfId="149" priority="1">
      <formula>$H$17&lt;&gt;$M$17</formula>
    </cfRule>
  </conditionalFormatting>
  <pageMargins left="0.7" right="0.7" top="0.75" bottom="0.75" header="0.3" footer="0.3"/>
  <pageSetup paperSize="9" scale="46" orientation="portrait" r:id="rId1"/>
  <colBreaks count="1" manualBreakCount="1">
    <brk id="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H50"/>
  <sheetViews>
    <sheetView view="pageBreakPreview" topLeftCell="A16" zoomScale="69" zoomScaleNormal="80" zoomScaleSheetLayoutView="69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191" customWidth="1"/>
    <col min="3" max="3" width="89.85546875" style="34" customWidth="1"/>
    <col min="4" max="4" width="13.28515625" style="35" customWidth="1"/>
    <col min="5" max="6" width="10" style="35" customWidth="1"/>
    <col min="7" max="7" width="8.28515625" style="36" customWidth="1"/>
    <col min="8" max="9" width="9.140625" style="28"/>
    <col min="10" max="10" width="11.28515625" style="28" customWidth="1"/>
    <col min="11" max="11" width="10.7109375" style="28" customWidth="1"/>
    <col min="12" max="12" width="9.140625" style="28"/>
    <col min="13" max="13" width="13.14062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82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86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274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96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95">
        <v>1</v>
      </c>
      <c r="B12" s="197" t="s">
        <v>8</v>
      </c>
      <c r="C12" s="197" t="s">
        <v>9</v>
      </c>
      <c r="D12" s="58">
        <v>4</v>
      </c>
      <c r="E12" s="58">
        <v>5</v>
      </c>
      <c r="F12" s="59">
        <v>6</v>
      </c>
      <c r="G12" s="58">
        <v>7</v>
      </c>
      <c r="H12" s="194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70.5" customHeight="1">
      <c r="A13" s="668"/>
      <c r="B13" s="671" t="s">
        <v>53</v>
      </c>
      <c r="C13" s="182" t="s">
        <v>429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8.5" customHeight="1">
      <c r="A14" s="669"/>
      <c r="B14" s="672"/>
      <c r="C14" s="181" t="s">
        <v>424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61.5" customHeight="1">
      <c r="A15" s="669"/>
      <c r="B15" s="672"/>
      <c r="C15" s="517" t="s">
        <v>425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410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3.2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32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192" t="s">
        <v>12</v>
      </c>
      <c r="D22" s="193" t="s">
        <v>13</v>
      </c>
      <c r="E22" s="193" t="s">
        <v>14</v>
      </c>
      <c r="F22" s="193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430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426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427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275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428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413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403</v>
      </c>
      <c r="D35" s="500" t="s">
        <v>408</v>
      </c>
      <c r="E35" s="512">
        <v>0</v>
      </c>
      <c r="F35" s="63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33.75" customHeight="1">
      <c r="A36" s="684"/>
      <c r="B36" s="687"/>
      <c r="C36" s="513" t="s">
        <v>404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IF(SUM(F42:F50)&gt;0,ROUND(SUM(F42:F50)/5,2),0)</f>
        <v>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0</v>
      </c>
      <c r="F42" s="535"/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0</v>
      </c>
      <c r="F45" s="104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0</v>
      </c>
      <c r="F46" s="104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0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0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A8:A11"/>
    <mergeCell ref="B8:J8"/>
    <mergeCell ref="A1:K1"/>
    <mergeCell ref="A2:K2"/>
    <mergeCell ref="A3:K3"/>
    <mergeCell ref="A4:K4"/>
    <mergeCell ref="A5:K5"/>
    <mergeCell ref="B13:B16"/>
    <mergeCell ref="H13:H16"/>
    <mergeCell ref="I13:I16"/>
    <mergeCell ref="J13:J16"/>
    <mergeCell ref="K8:K11"/>
    <mergeCell ref="B9:B10"/>
    <mergeCell ref="C9:G10"/>
    <mergeCell ref="H9:J10"/>
    <mergeCell ref="M8:M11"/>
    <mergeCell ref="G42:J50"/>
    <mergeCell ref="A24:A50"/>
    <mergeCell ref="B24:B50"/>
    <mergeCell ref="G26:J27"/>
    <mergeCell ref="G32:N32"/>
    <mergeCell ref="G33:N33"/>
    <mergeCell ref="C39:F39"/>
    <mergeCell ref="K13:K16"/>
    <mergeCell ref="A18:G18"/>
    <mergeCell ref="A19:G19"/>
    <mergeCell ref="A20:A22"/>
    <mergeCell ref="B20:F20"/>
    <mergeCell ref="B21:B22"/>
    <mergeCell ref="C21:F21"/>
    <mergeCell ref="A13:A17"/>
  </mergeCells>
  <conditionalFormatting sqref="M13">
    <cfRule type="expression" dxfId="148" priority="5">
      <formula>$D$13&lt;&gt;$M$13</formula>
    </cfRule>
  </conditionalFormatting>
  <conditionalFormatting sqref="M14">
    <cfRule type="expression" dxfId="147" priority="4">
      <formula>$D$14&lt;&gt;$M$14</formula>
    </cfRule>
  </conditionalFormatting>
  <conditionalFormatting sqref="M15">
    <cfRule type="expression" dxfId="146" priority="3">
      <formula>$D$15&lt;&gt;$M$15</formula>
    </cfRule>
  </conditionalFormatting>
  <conditionalFormatting sqref="M16">
    <cfRule type="expression" dxfId="145" priority="2">
      <formula>$D$16&lt;&gt;$M$16</formula>
    </cfRule>
  </conditionalFormatting>
  <conditionalFormatting sqref="M17">
    <cfRule type="expression" dxfId="144" priority="1">
      <formula>$H$17&lt;&gt;$M$17</formula>
    </cfRule>
  </conditionalFormatting>
  <pageMargins left="0.7" right="0.7" top="0.75" bottom="0.75" header="0.3" footer="0.3"/>
  <pageSetup paperSize="9" scale="46" orientation="portrait" r:id="rId1"/>
  <colBreaks count="1" manualBreakCount="1">
    <brk id="1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H50"/>
  <sheetViews>
    <sheetView view="pageBreakPreview" topLeftCell="A20" zoomScale="69" zoomScaleNormal="80" zoomScaleSheetLayoutView="69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38" customWidth="1"/>
    <col min="3" max="3" width="89.85546875" style="34" customWidth="1"/>
    <col min="4" max="4" width="13.28515625" style="35" customWidth="1"/>
    <col min="5" max="6" width="10" style="35" customWidth="1"/>
    <col min="7" max="7" width="7.7109375" style="36" customWidth="1"/>
    <col min="8" max="9" width="9.140625" style="28"/>
    <col min="10" max="10" width="11.28515625" style="28" customWidth="1"/>
    <col min="11" max="11" width="10.7109375" style="28" customWidth="1"/>
    <col min="12" max="12" width="9.140625" style="28"/>
    <col min="13" max="13" width="13.14062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82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86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88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96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95">
        <v>1</v>
      </c>
      <c r="B12" s="197" t="s">
        <v>8</v>
      </c>
      <c r="C12" s="197" t="s">
        <v>9</v>
      </c>
      <c r="D12" s="58">
        <v>4</v>
      </c>
      <c r="E12" s="58">
        <v>5</v>
      </c>
      <c r="F12" s="59">
        <v>6</v>
      </c>
      <c r="G12" s="58">
        <v>7</v>
      </c>
      <c r="H12" s="194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70.5" customHeight="1">
      <c r="A13" s="668"/>
      <c r="B13" s="671" t="s">
        <v>53</v>
      </c>
      <c r="C13" s="182" t="s">
        <v>429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8.5" customHeight="1">
      <c r="A14" s="669"/>
      <c r="B14" s="672"/>
      <c r="C14" s="181" t="s">
        <v>424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61.5" customHeight="1">
      <c r="A15" s="669"/>
      <c r="B15" s="672"/>
      <c r="C15" s="517" t="s">
        <v>425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410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3.2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32">
        <f>IF(AND(F13="-",F14="-",F16="-"),F15,SUM(F13:F16)/4)</f>
        <v>0</v>
      </c>
      <c r="H17" s="529">
        <f>E41</f>
        <v>0.56000000000000005</v>
      </c>
      <c r="I17" s="529">
        <f>F41</f>
        <v>1</v>
      </c>
      <c r="J17" s="530">
        <f>IF(I17/H17*100&gt;100,100,I17/H17*100)</f>
        <v>100</v>
      </c>
      <c r="K17" s="530">
        <f>(J17+G17)/2</f>
        <v>50</v>
      </c>
      <c r="L17" s="26"/>
      <c r="M17" s="536">
        <v>0.56000000000000005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192" t="s">
        <v>12</v>
      </c>
      <c r="D22" s="193" t="s">
        <v>13</v>
      </c>
      <c r="E22" s="193" t="s">
        <v>14</v>
      </c>
      <c r="F22" s="193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430</v>
      </c>
      <c r="D26" s="6" t="s">
        <v>18</v>
      </c>
      <c r="E26" s="521">
        <v>0</v>
      </c>
      <c r="F26" s="635">
        <v>0</v>
      </c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426</v>
      </c>
      <c r="D27" s="6" t="s">
        <v>18</v>
      </c>
      <c r="E27" s="521">
        <v>0</v>
      </c>
      <c r="F27" s="635">
        <v>0</v>
      </c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427</v>
      </c>
      <c r="D29" s="6" t="s">
        <v>18</v>
      </c>
      <c r="E29" s="90">
        <v>0</v>
      </c>
      <c r="F29" s="560">
        <v>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275</v>
      </c>
      <c r="D30" s="6" t="s">
        <v>18</v>
      </c>
      <c r="E30" s="90">
        <v>0</v>
      </c>
      <c r="F30" s="90">
        <f>F41</f>
        <v>1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428</v>
      </c>
      <c r="D32" s="6" t="s">
        <v>18</v>
      </c>
      <c r="E32" s="521">
        <v>0</v>
      </c>
      <c r="F32" s="635">
        <v>0</v>
      </c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413</v>
      </c>
      <c r="D33" s="6" t="s">
        <v>18</v>
      </c>
      <c r="E33" s="521">
        <v>0</v>
      </c>
      <c r="F33" s="635">
        <v>1</v>
      </c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403</v>
      </c>
      <c r="D35" s="500" t="s">
        <v>408</v>
      </c>
      <c r="E35" s="512">
        <v>0</v>
      </c>
      <c r="F35" s="634">
        <v>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33.75" customHeight="1">
      <c r="A36" s="684"/>
      <c r="B36" s="687"/>
      <c r="C36" s="513" t="s">
        <v>404</v>
      </c>
      <c r="D36" s="514" t="s">
        <v>409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104">
        <v>0</v>
      </c>
      <c r="F37" s="535">
        <v>0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0.56000000000000005</v>
      </c>
      <c r="F41" s="75">
        <f>IF(SUM(F42:F50)&gt;0,ROUND(SUM(F42:F50)/5,2),0)</f>
        <v>1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1</v>
      </c>
      <c r="F42" s="535">
        <v>1</v>
      </c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1</v>
      </c>
      <c r="F43" s="535">
        <v>1</v>
      </c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1</v>
      </c>
      <c r="F44" s="535">
        <v>1</v>
      </c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1</v>
      </c>
      <c r="F45" s="104">
        <v>1</v>
      </c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1</v>
      </c>
      <c r="F46" s="104">
        <v>1</v>
      </c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0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0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A1:K1"/>
    <mergeCell ref="A2:K2"/>
    <mergeCell ref="A3:K3"/>
    <mergeCell ref="A8:A11"/>
    <mergeCell ref="B8:J8"/>
    <mergeCell ref="K8:K11"/>
    <mergeCell ref="B9:B10"/>
    <mergeCell ref="C9:G10"/>
    <mergeCell ref="H9:J10"/>
    <mergeCell ref="A4:K4"/>
    <mergeCell ref="A5:K5"/>
    <mergeCell ref="G26:J27"/>
    <mergeCell ref="A24:A50"/>
    <mergeCell ref="B24:B50"/>
    <mergeCell ref="G32:N32"/>
    <mergeCell ref="G33:N33"/>
    <mergeCell ref="C39:F39"/>
    <mergeCell ref="G42:J50"/>
    <mergeCell ref="B21:B22"/>
    <mergeCell ref="B20:F20"/>
    <mergeCell ref="C21:F21"/>
    <mergeCell ref="M8:M11"/>
    <mergeCell ref="K13:K16"/>
    <mergeCell ref="A18:G18"/>
    <mergeCell ref="A19:G19"/>
    <mergeCell ref="A20:A22"/>
    <mergeCell ref="A13:A17"/>
    <mergeCell ref="B13:B16"/>
    <mergeCell ref="H13:H16"/>
    <mergeCell ref="I13:I16"/>
    <mergeCell ref="J13:J16"/>
  </mergeCells>
  <conditionalFormatting sqref="M13">
    <cfRule type="expression" dxfId="143" priority="5">
      <formula>$D$13&lt;&gt;$M$13</formula>
    </cfRule>
  </conditionalFormatting>
  <conditionalFormatting sqref="M14">
    <cfRule type="expression" dxfId="142" priority="4">
      <formula>$D$14&lt;&gt;$M$14</formula>
    </cfRule>
  </conditionalFormatting>
  <conditionalFormatting sqref="M15">
    <cfRule type="expression" dxfId="141" priority="3">
      <formula>$D$15&lt;&gt;$M$15</formula>
    </cfRule>
  </conditionalFormatting>
  <conditionalFormatting sqref="M16">
    <cfRule type="expression" dxfId="140" priority="2">
      <formula>$D$16&lt;&gt;$M$16</formula>
    </cfRule>
  </conditionalFormatting>
  <conditionalFormatting sqref="M17">
    <cfRule type="expression" dxfId="139" priority="1">
      <formula>$H$17&lt;&gt;$M$17</formula>
    </cfRule>
  </conditionalFormatting>
  <pageMargins left="0.7" right="0.7" top="0.75" bottom="0.75" header="0.3" footer="0.3"/>
  <pageSetup paperSize="9" scale="46" orientation="portrait" r:id="rId1"/>
  <colBreaks count="1" manualBreakCount="1">
    <brk id="1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H50"/>
  <sheetViews>
    <sheetView view="pageBreakPreview" topLeftCell="A19" zoomScale="69" zoomScaleNormal="80" zoomScaleSheetLayoutView="69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508" customWidth="1"/>
    <col min="3" max="3" width="89.85546875" style="34" customWidth="1"/>
    <col min="4" max="4" width="13.28515625" style="35" customWidth="1"/>
    <col min="5" max="6" width="10" style="35" customWidth="1"/>
    <col min="7" max="7" width="7.7109375" style="36" customWidth="1"/>
    <col min="8" max="9" width="9.140625" style="28"/>
    <col min="10" max="10" width="11.28515625" style="28" customWidth="1"/>
    <col min="11" max="11" width="10.7109375" style="28" customWidth="1"/>
    <col min="12" max="12" width="9.140625" style="28"/>
    <col min="13" max="13" width="15.5703125" style="28" customWidth="1"/>
    <col min="14" max="14" width="14.5703125" style="28" customWidth="1"/>
    <col min="15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 ht="18.75" customHeigh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 ht="24.75" customHeight="1">
      <c r="A4" s="709" t="s">
        <v>442</v>
      </c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/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/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/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 ht="15.75" customHeigh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440</v>
      </c>
      <c r="N8" s="652" t="s">
        <v>441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653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653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239" t="s">
        <v>7</v>
      </c>
      <c r="K11" s="681"/>
      <c r="L11" s="12"/>
      <c r="M11" s="654"/>
      <c r="N11" s="654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510">
        <v>1</v>
      </c>
      <c r="B12" s="511" t="s">
        <v>8</v>
      </c>
      <c r="C12" s="511" t="s">
        <v>9</v>
      </c>
      <c r="D12" s="58">
        <v>4</v>
      </c>
      <c r="E12" s="58">
        <v>5</v>
      </c>
      <c r="F12" s="59">
        <v>6</v>
      </c>
      <c r="G12" s="58">
        <v>7</v>
      </c>
      <c r="H12" s="509">
        <v>8</v>
      </c>
      <c r="I12" s="57">
        <v>9</v>
      </c>
      <c r="J12" s="180">
        <v>10</v>
      </c>
      <c r="K12" s="106">
        <v>11</v>
      </c>
      <c r="L12" s="12"/>
      <c r="M12" s="23"/>
      <c r="N12" s="23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70.5" customHeight="1">
      <c r="A13" s="668"/>
      <c r="B13" s="671" t="s">
        <v>53</v>
      </c>
      <c r="C13" s="182" t="s">
        <v>429</v>
      </c>
      <c r="D13" s="190">
        <f>E25</f>
        <v>75.2</v>
      </c>
      <c r="E13" s="190">
        <f>F25</f>
        <v>75.2</v>
      </c>
      <c r="F13" s="168">
        <f>IF(AND(D13=0,E13=0),"-",IF(E13/D13*100&gt;100,100,E13/D13*100))</f>
        <v>100</v>
      </c>
      <c r="G13" s="62" t="s">
        <v>23</v>
      </c>
      <c r="H13" s="674"/>
      <c r="I13" s="677"/>
      <c r="J13" s="655"/>
      <c r="K13" s="658"/>
      <c r="L13" s="12"/>
      <c r="M13" s="190"/>
      <c r="N13" s="190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8.5" customHeight="1">
      <c r="A14" s="669"/>
      <c r="B14" s="672"/>
      <c r="C14" s="181" t="s">
        <v>424</v>
      </c>
      <c r="D14" s="190">
        <f>E28</f>
        <v>0</v>
      </c>
      <c r="E14" s="190">
        <f>F28</f>
        <v>12.3</v>
      </c>
      <c r="F14" s="168" t="e">
        <f>IF(AND(D14=0,E14=0),"-",IF(E14/D14*100&gt;100,100,E14/D14*100))</f>
        <v>#DIV/0!</v>
      </c>
      <c r="G14" s="62" t="s">
        <v>23</v>
      </c>
      <c r="H14" s="675"/>
      <c r="I14" s="678"/>
      <c r="J14" s="656"/>
      <c r="K14" s="659"/>
      <c r="L14" s="12"/>
      <c r="M14" s="190"/>
      <c r="N14" s="190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61.5" customHeight="1">
      <c r="A15" s="669"/>
      <c r="B15" s="672"/>
      <c r="C15" s="517" t="s">
        <v>425</v>
      </c>
      <c r="D15" s="166">
        <f>E31</f>
        <v>11.8</v>
      </c>
      <c r="E15" s="166">
        <f>F31</f>
        <v>4.5</v>
      </c>
      <c r="F15" s="165">
        <f>IF(D15&gt;0,IF(E15/D15*100&gt;100,100,E15/D15*100),0)</f>
        <v>38.135593220338983</v>
      </c>
      <c r="G15" s="62" t="s">
        <v>23</v>
      </c>
      <c r="H15" s="675"/>
      <c r="I15" s="678"/>
      <c r="J15" s="656"/>
      <c r="K15" s="659"/>
      <c r="L15" s="12"/>
      <c r="M15" s="190"/>
      <c r="N15" s="190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410</v>
      </c>
      <c r="D16" s="169">
        <f>E34</f>
        <v>100</v>
      </c>
      <c r="E16" s="169">
        <f>F34</f>
        <v>150</v>
      </c>
      <c r="F16" s="168">
        <f>IF(AND(D16=0,E16=0),"-",IF(E16/D16*100&gt;100,100,E16/D16*100))</f>
        <v>100</v>
      </c>
      <c r="G16" s="24" t="s">
        <v>23</v>
      </c>
      <c r="H16" s="676"/>
      <c r="I16" s="679"/>
      <c r="J16" s="657"/>
      <c r="K16" s="660"/>
      <c r="L16" s="12"/>
      <c r="M16" s="190"/>
      <c r="N16" s="190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3.2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32" t="e">
        <f>IF(AND(F13="-",F14="-",F16="-"),F15,SUM(F13:F16)/4)</f>
        <v>#DIV/0!</v>
      </c>
      <c r="H17" s="529">
        <f>E41</f>
        <v>698.22</v>
      </c>
      <c r="I17" s="529">
        <f>F41</f>
        <v>340.67</v>
      </c>
      <c r="J17" s="530">
        <f>IF(I17/H17*100&gt;100,100,I17/H17*100)</f>
        <v>48.791211938930424</v>
      </c>
      <c r="K17" s="530" t="e">
        <f>(J17+G17)/2</f>
        <v>#DIV/0!</v>
      </c>
      <c r="L17" s="26"/>
      <c r="M17" s="536">
        <v>699.56</v>
      </c>
      <c r="N17" s="536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506" t="s">
        <v>12</v>
      </c>
      <c r="D22" s="507" t="s">
        <v>13</v>
      </c>
      <c r="E22" s="507" t="s">
        <v>14</v>
      </c>
      <c r="F22" s="507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75.2</v>
      </c>
      <c r="F25" s="5">
        <f>IF(F27=0,0,ROUND(F26/F27*100,1))</f>
        <v>75.2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430</v>
      </c>
      <c r="D26" s="6" t="s">
        <v>18</v>
      </c>
      <c r="E26" s="521">
        <f>SUM('16.осн, адапт, ОВЗ, н-у:26.осн, н-у, н-у, н-д'!E26)</f>
        <v>88</v>
      </c>
      <c r="F26" s="521">
        <f>SUM('16.осн, адапт, ОВЗ, н-у:26.осн, н-у, н-у, н-д'!F26)</f>
        <v>88</v>
      </c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426</v>
      </c>
      <c r="D27" s="6" t="s">
        <v>18</v>
      </c>
      <c r="E27" s="521">
        <f>SUM('16.осн, адапт, ОВЗ, н-у:26.осн, н-у, н-у, н-д'!E27)</f>
        <v>117</v>
      </c>
      <c r="F27" s="521">
        <f>SUM('16.осн, адапт, ОВЗ, н-у:26.осн, н-у, н-у, н-д'!F27)</f>
        <v>117</v>
      </c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12.3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33" t="s">
        <v>427</v>
      </c>
      <c r="D29" s="6" t="s">
        <v>18</v>
      </c>
      <c r="E29" s="521">
        <f>SUM('16.осн, адапт, ОВЗ, н-у:26.осн, н-у, н-у, н-д'!E29)</f>
        <v>0</v>
      </c>
      <c r="F29" s="521">
        <f>SUM('16.осн, адапт, ОВЗ, н-у:26.осн, н-у, н-у, н-д'!F29)</f>
        <v>85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33" t="s">
        <v>275</v>
      </c>
      <c r="D30" s="6" t="s">
        <v>18</v>
      </c>
      <c r="E30" s="521">
        <f>SUM('16.осн, адапт, ОВЗ, н-у:26.осн, н-у, н-у, н-д'!E30)</f>
        <v>717.78</v>
      </c>
      <c r="F30" s="521">
        <f>SUM('16.осн, адапт, ОВЗ, н-у:26.осн, н-у, н-у, н-д'!F30)</f>
        <v>693.17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11.8</v>
      </c>
      <c r="F31" s="5">
        <f>IF(F33=0,0,ROUND(F32/F33*100,1))</f>
        <v>4.5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428</v>
      </c>
      <c r="D32" s="6" t="s">
        <v>18</v>
      </c>
      <c r="E32" s="521">
        <f>SUM('16.осн, адапт, ОВЗ, н-у:26.осн, н-у, н-у, н-д'!E32)</f>
        <v>2</v>
      </c>
      <c r="F32" s="521">
        <f>SUM('16.осн, адапт, ОВЗ, н-у:26.осн, н-у, н-у, н-д'!F32)</f>
        <v>1</v>
      </c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413</v>
      </c>
      <c r="D33" s="6" t="s">
        <v>18</v>
      </c>
      <c r="E33" s="521">
        <f>SUM('16.осн, адапт, ОВЗ, н-у:26.осн, н-у, н-у, н-д'!E33)</f>
        <v>17</v>
      </c>
      <c r="F33" s="521">
        <f>SUM('16.осн, адапт, ОВЗ, н-у:26.осн, н-у, н-у, н-д'!F33)</f>
        <v>22</v>
      </c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100</v>
      </c>
      <c r="F34" s="5">
        <f>IF(F36=0,0,ROUND(SUM(F37:F38)/E36*100,1))</f>
        <v>150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403</v>
      </c>
      <c r="D35" s="500" t="s">
        <v>408</v>
      </c>
      <c r="E35" s="521">
        <f>SUM('16.осн, адапт, ОВЗ, н-у:26.осн, н-у, н-у, н-д'!E35)</f>
        <v>1</v>
      </c>
      <c r="F35" s="521">
        <f>SUM('16.осн, адапт, ОВЗ, н-у:26.осн, н-у, н-у, н-д'!F35)</f>
        <v>1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33.75" customHeight="1">
      <c r="A36" s="684"/>
      <c r="B36" s="687"/>
      <c r="C36" s="513" t="s">
        <v>404</v>
      </c>
      <c r="D36" s="514" t="s">
        <v>409</v>
      </c>
      <c r="E36" s="515">
        <f>SUM(E37:E38)</f>
        <v>2</v>
      </c>
      <c r="F36" s="515">
        <f>SUM(F37:F38)</f>
        <v>3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33.75" customHeight="1">
      <c r="A37" s="684"/>
      <c r="B37" s="687"/>
      <c r="C37" s="185" t="s">
        <v>397</v>
      </c>
      <c r="D37" s="6" t="s">
        <v>59</v>
      </c>
      <c r="E37" s="521">
        <f>SUM('16.осн, адапт, ОВЗ, н-у:26.осн, н-у, н-у, н-д'!E37)</f>
        <v>2</v>
      </c>
      <c r="F37" s="521">
        <f>SUM('16.осн, адапт, ОВЗ, н-у:26.осн, н-у, н-у, н-д'!F37)</f>
        <v>3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18.75" customHeight="1">
      <c r="A38" s="684"/>
      <c r="B38" s="687"/>
      <c r="C38" s="185" t="s">
        <v>398</v>
      </c>
      <c r="D38" s="6" t="s">
        <v>59</v>
      </c>
      <c r="E38" s="521">
        <f>SUM('16.осн, адапт, ОВЗ, н-у:26.осн, н-у, н-у, н-д'!E38)</f>
        <v>0</v>
      </c>
      <c r="F38" s="521">
        <f>SUM('16.осн, адапт, ОВЗ, н-у:26.осн, н-у, н-у, н-д'!F38)</f>
        <v>0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698.22</v>
      </c>
      <c r="F41" s="75">
        <f>IF(SUM(F42:F50)&gt;0,ROUND(SUM(F42:F50)/6,2),0)</f>
        <v>340.67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f>SUM('16.осн, адапт, ОВЗ, н-у:26.осн, н-у, н-у, н-д'!E42)</f>
        <v>684</v>
      </c>
      <c r="F42" s="535">
        <f>SUM('16.осн, адапт, ОВЗ, н-у:26.осн, н-у, н-у, н-д'!F42)</f>
        <v>682</v>
      </c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f>SUM('16.осн, адапт, ОВЗ, н-у:26.осн, н-у, н-у, н-д'!E43)</f>
        <v>684</v>
      </c>
      <c r="F43" s="535">
        <f>SUM('16.осн, адапт, ОВЗ, н-у:26.осн, н-у, н-у, н-д'!F43)</f>
        <v>682</v>
      </c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f>SUM('16.осн, адапт, ОВЗ, н-у:26.осн, н-у, н-у, н-д'!E44)</f>
        <v>684</v>
      </c>
      <c r="F44" s="535">
        <f>SUM('16.осн, адапт, ОВЗ, н-у:26.осн, н-у, н-у, н-д'!F44)</f>
        <v>680</v>
      </c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f>SUM('16.осн, адапт, ОВЗ, н-у:26.осн, н-у, н-у, н-д'!E45)</f>
        <v>684</v>
      </c>
      <c r="F45" s="104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f>SUM('16.осн, адапт, ОВЗ, н-у:26.осн, н-у, н-у, н-д'!E46)</f>
        <v>684</v>
      </c>
      <c r="F46" s="104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f>SUM('16.осн, адапт, ОВЗ, н-у:26.осн, н-у, н-у, н-д'!E47)</f>
        <v>716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f>SUM('16.осн, адапт, ОВЗ, н-у:26.осн, н-у, н-у, н-д'!E48)</f>
        <v>716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f>SUM('16.осн, адапт, ОВЗ, н-у:26.осн, н-у, н-у, н-д'!E49)</f>
        <v>716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f>SUM('16.осн, адапт, ОВЗ, н-у:26.осн, н-у, н-у, н-д'!E50)</f>
        <v>716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2">
    <mergeCell ref="K13:K16"/>
    <mergeCell ref="A1:K1"/>
    <mergeCell ref="A2:K2"/>
    <mergeCell ref="A3:K3"/>
    <mergeCell ref="A4:K4"/>
    <mergeCell ref="A5:K5"/>
    <mergeCell ref="A8:A11"/>
    <mergeCell ref="B8:J8"/>
    <mergeCell ref="K8:K11"/>
    <mergeCell ref="C9:G10"/>
    <mergeCell ref="H9:J10"/>
    <mergeCell ref="A13:A17"/>
    <mergeCell ref="B13:B16"/>
    <mergeCell ref="H13:H16"/>
    <mergeCell ref="I13:I16"/>
    <mergeCell ref="J13:J16"/>
    <mergeCell ref="N8:N11"/>
    <mergeCell ref="A24:A50"/>
    <mergeCell ref="B24:B50"/>
    <mergeCell ref="G26:J27"/>
    <mergeCell ref="G32:N32"/>
    <mergeCell ref="G33:N33"/>
    <mergeCell ref="C39:F39"/>
    <mergeCell ref="G42:J50"/>
    <mergeCell ref="A18:G18"/>
    <mergeCell ref="A19:G19"/>
    <mergeCell ref="A20:A22"/>
    <mergeCell ref="B20:F20"/>
    <mergeCell ref="B21:B22"/>
    <mergeCell ref="C21:F21"/>
    <mergeCell ref="M8:M11"/>
    <mergeCell ref="B9:B10"/>
  </mergeCells>
  <conditionalFormatting sqref="M13">
    <cfRule type="expression" dxfId="138" priority="15">
      <formula>$D$13&lt;&gt;$M$13</formula>
    </cfRule>
  </conditionalFormatting>
  <conditionalFormatting sqref="M14">
    <cfRule type="expression" dxfId="137" priority="14">
      <formula>$D$14&lt;&gt;$M$14</formula>
    </cfRule>
  </conditionalFormatting>
  <conditionalFormatting sqref="M15">
    <cfRule type="expression" dxfId="136" priority="13">
      <formula>$D$15&lt;&gt;$M$15</formula>
    </cfRule>
  </conditionalFormatting>
  <conditionalFormatting sqref="M16">
    <cfRule type="expression" dxfId="135" priority="12">
      <formula>$D$16&lt;&gt;$M$16</formula>
    </cfRule>
  </conditionalFormatting>
  <conditionalFormatting sqref="M17">
    <cfRule type="expression" dxfId="134" priority="11">
      <formula>$H$17&lt;&gt;$M$17</formula>
    </cfRule>
  </conditionalFormatting>
  <conditionalFormatting sqref="M13">
    <cfRule type="expression" dxfId="133" priority="10">
      <formula>$D$13&lt;&gt;$M$13</formula>
    </cfRule>
  </conditionalFormatting>
  <conditionalFormatting sqref="M14">
    <cfRule type="expression" dxfId="132" priority="9">
      <formula>$D$14&lt;&gt;$M$14</formula>
    </cfRule>
  </conditionalFormatting>
  <conditionalFormatting sqref="M15">
    <cfRule type="expression" dxfId="131" priority="8">
      <formula>$D$15&lt;&gt;$M$15</formula>
    </cfRule>
  </conditionalFormatting>
  <conditionalFormatting sqref="M16">
    <cfRule type="expression" dxfId="130" priority="7">
      <formula>$D$16&lt;&gt;$M$16</formula>
    </cfRule>
  </conditionalFormatting>
  <conditionalFormatting sqref="M17">
    <cfRule type="expression" dxfId="129" priority="6">
      <formula>$H$17&lt;&gt;$M$17</formula>
    </cfRule>
  </conditionalFormatting>
  <conditionalFormatting sqref="N13">
    <cfRule type="expression" dxfId="128" priority="5">
      <formula>$E$13&lt;&gt;$N$13</formula>
    </cfRule>
  </conditionalFormatting>
  <conditionalFormatting sqref="N14">
    <cfRule type="expression" dxfId="127" priority="4">
      <formula>$E$14&lt;&gt;$N$14</formula>
    </cfRule>
  </conditionalFormatting>
  <conditionalFormatting sqref="N15">
    <cfRule type="expression" dxfId="126" priority="3">
      <formula>$E$15&lt;&gt;$N$15</formula>
    </cfRule>
  </conditionalFormatting>
  <conditionalFormatting sqref="N16">
    <cfRule type="expression" dxfId="125" priority="2">
      <formula>$E$16&lt;&gt;$N$16</formula>
    </cfRule>
  </conditionalFormatting>
  <conditionalFormatting sqref="N17">
    <cfRule type="expression" dxfId="124" priority="1">
      <formula>$I$17&lt;&gt;$N$17</formula>
    </cfRule>
  </conditionalFormatting>
  <pageMargins left="0.7" right="0.7" top="0.75" bottom="0.75" header="0.3" footer="0.3"/>
  <pageSetup paperSize="9" scale="46" orientation="portrait" r:id="rId1"/>
  <colBreaks count="1" manualBreakCount="1">
    <brk id="1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CH50"/>
  <sheetViews>
    <sheetView view="pageBreakPreview" topLeftCell="A17" zoomScale="70" zoomScaleNormal="80" zoomScaleSheetLayoutView="70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83" customWidth="1"/>
    <col min="3" max="3" width="89.85546875" style="34" customWidth="1"/>
    <col min="4" max="4" width="12.42578125" style="35" customWidth="1"/>
    <col min="5" max="6" width="10" style="35" customWidth="1"/>
    <col min="7" max="7" width="7.7109375" style="36" customWidth="1"/>
    <col min="8" max="9" width="9.140625" style="28"/>
    <col min="10" max="10" width="9.28515625" style="28" bestFit="1" customWidth="1"/>
    <col min="11" max="11" width="10.7109375" style="28" customWidth="1"/>
    <col min="12" max="12" width="9.140625" style="28"/>
    <col min="13" max="13" width="14.710937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74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187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194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86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96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95">
        <v>1</v>
      </c>
      <c r="B12" s="197" t="s">
        <v>8</v>
      </c>
      <c r="C12" s="197" t="s">
        <v>9</v>
      </c>
      <c r="D12" s="58">
        <v>4</v>
      </c>
      <c r="E12" s="58">
        <v>5</v>
      </c>
      <c r="F12" s="59">
        <v>6</v>
      </c>
      <c r="G12" s="58">
        <v>7</v>
      </c>
      <c r="H12" s="194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90" customHeight="1">
      <c r="A13" s="668"/>
      <c r="B13" s="671" t="s">
        <v>53</v>
      </c>
      <c r="C13" s="182" t="s">
        <v>434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1" customHeight="1">
      <c r="A14" s="669"/>
      <c r="B14" s="672"/>
      <c r="C14" s="181" t="s">
        <v>432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17" t="s">
        <v>433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411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6.2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192" t="s">
        <v>12</v>
      </c>
      <c r="D22" s="193" t="s">
        <v>13</v>
      </c>
      <c r="E22" s="193" t="s">
        <v>14</v>
      </c>
      <c r="F22" s="193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41.25" customHeight="1">
      <c r="A26" s="684"/>
      <c r="B26" s="686"/>
      <c r="C26" s="33" t="s">
        <v>435</v>
      </c>
      <c r="D26" s="6" t="s">
        <v>18</v>
      </c>
      <c r="E26" s="521">
        <v>0</v>
      </c>
      <c r="F26" s="635"/>
      <c r="G26" s="707"/>
      <c r="H26" s="707"/>
      <c r="I26" s="707"/>
      <c r="J26" s="70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30.75" customHeight="1">
      <c r="A27" s="684"/>
      <c r="B27" s="686"/>
      <c r="C27" s="33" t="s">
        <v>436</v>
      </c>
      <c r="D27" s="6" t="s">
        <v>18</v>
      </c>
      <c r="E27" s="521">
        <v>0</v>
      </c>
      <c r="F27" s="635"/>
      <c r="G27" s="707"/>
      <c r="H27" s="707"/>
      <c r="I27" s="707"/>
      <c r="J27" s="70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458" t="s">
        <v>437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458" t="s">
        <v>395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438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414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405</v>
      </c>
      <c r="D35" s="500" t="s">
        <v>400</v>
      </c>
      <c r="E35" s="512">
        <v>0</v>
      </c>
      <c r="F35" s="63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33.75" customHeight="1">
      <c r="A36" s="684"/>
      <c r="B36" s="687"/>
      <c r="C36" s="513" t="s">
        <v>406</v>
      </c>
      <c r="D36" s="514" t="s">
        <v>402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24" customHeight="1">
      <c r="A37" s="684"/>
      <c r="B37" s="687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24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24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IF(SUM(F42:F50)&gt;0,ROUND(SUM(F42:F50)/5,2),0)</f>
        <v>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0</v>
      </c>
      <c r="F42" s="535"/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0</v>
      </c>
      <c r="F45" s="8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0</v>
      </c>
      <c r="F46" s="8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0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0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A13:A17"/>
    <mergeCell ref="B13:B16"/>
    <mergeCell ref="H13:H16"/>
    <mergeCell ref="I13:I16"/>
    <mergeCell ref="K8:K11"/>
    <mergeCell ref="B9:B10"/>
    <mergeCell ref="C9:G10"/>
    <mergeCell ref="H9:J10"/>
    <mergeCell ref="A8:A11"/>
    <mergeCell ref="B8:J8"/>
    <mergeCell ref="A1:K1"/>
    <mergeCell ref="A2:K2"/>
    <mergeCell ref="A3:K3"/>
    <mergeCell ref="A4:K4"/>
    <mergeCell ref="A5:K5"/>
    <mergeCell ref="M8:M11"/>
    <mergeCell ref="G26:J27"/>
    <mergeCell ref="A24:A50"/>
    <mergeCell ref="B24:B50"/>
    <mergeCell ref="G32:N32"/>
    <mergeCell ref="G33:N33"/>
    <mergeCell ref="C39:F39"/>
    <mergeCell ref="G42:J50"/>
    <mergeCell ref="J13:J16"/>
    <mergeCell ref="A18:G18"/>
    <mergeCell ref="A19:G19"/>
    <mergeCell ref="A20:A22"/>
    <mergeCell ref="B21:B22"/>
    <mergeCell ref="B20:F20"/>
    <mergeCell ref="C21:F21"/>
    <mergeCell ref="K13:K16"/>
  </mergeCells>
  <conditionalFormatting sqref="M13">
    <cfRule type="expression" dxfId="123" priority="5">
      <formula>$D$13&lt;&gt;$M$13</formula>
    </cfRule>
  </conditionalFormatting>
  <conditionalFormatting sqref="M14">
    <cfRule type="expression" dxfId="122" priority="4">
      <formula>$D$14&lt;&gt;$M$14</formula>
    </cfRule>
  </conditionalFormatting>
  <conditionalFormatting sqref="M15">
    <cfRule type="expression" dxfId="121" priority="3">
      <formula>$D$15&lt;&gt;$M$15</formula>
    </cfRule>
  </conditionalFormatting>
  <conditionalFormatting sqref="M16">
    <cfRule type="expression" dxfId="120" priority="2">
      <formula>$D$16&lt;&gt;$M$16</formula>
    </cfRule>
  </conditionalFormatting>
  <conditionalFormatting sqref="M17">
    <cfRule type="expression" dxfId="119" priority="1">
      <formula>$H$17&lt;&gt;$M$17</formula>
    </cfRule>
  </conditionalFormatting>
  <pageMargins left="0.7" right="0.7" top="0.75" bottom="0.75" header="0.3" footer="0.3"/>
  <pageSetup paperSize="9" scale="47" orientation="portrait" r:id="rId1"/>
  <colBreaks count="1" manualBreakCount="1">
    <brk id="1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CH50"/>
  <sheetViews>
    <sheetView view="pageBreakPreview" topLeftCell="A16" zoomScale="70" zoomScaleNormal="80" zoomScaleSheetLayoutView="70" workbookViewId="0">
      <selection activeCell="F27" sqref="F27"/>
    </sheetView>
  </sheetViews>
  <sheetFormatPr defaultColWidth="9.140625" defaultRowHeight="15.75"/>
  <cols>
    <col min="1" max="1" width="4.85546875" style="34" customWidth="1"/>
    <col min="2" max="2" width="12.28515625" style="191" customWidth="1"/>
    <col min="3" max="3" width="89.85546875" style="34" customWidth="1"/>
    <col min="4" max="4" width="10.42578125" style="35" customWidth="1"/>
    <col min="5" max="6" width="10" style="35" customWidth="1"/>
    <col min="7" max="7" width="7.7109375" style="36" customWidth="1"/>
    <col min="8" max="9" width="9.140625" style="28"/>
    <col min="10" max="10" width="9.28515625" style="28" bestFit="1" customWidth="1"/>
    <col min="11" max="11" width="10.7109375" style="28" customWidth="1"/>
    <col min="12" max="12" width="9.140625" style="28"/>
    <col min="13" max="13" width="14.710937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74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187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194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86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96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95">
        <v>1</v>
      </c>
      <c r="B12" s="197" t="s">
        <v>8</v>
      </c>
      <c r="C12" s="197" t="s">
        <v>9</v>
      </c>
      <c r="D12" s="58">
        <v>4</v>
      </c>
      <c r="E12" s="58">
        <v>5</v>
      </c>
      <c r="F12" s="59">
        <v>6</v>
      </c>
      <c r="G12" s="58">
        <v>7</v>
      </c>
      <c r="H12" s="194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90" customHeight="1">
      <c r="A13" s="668"/>
      <c r="B13" s="671" t="s">
        <v>53</v>
      </c>
      <c r="C13" s="182" t="s">
        <v>434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181" t="s">
        <v>432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17" t="s">
        <v>433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411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7.7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192" t="s">
        <v>12</v>
      </c>
      <c r="D22" s="193" t="s">
        <v>13</v>
      </c>
      <c r="E22" s="193" t="s">
        <v>14</v>
      </c>
      <c r="F22" s="193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710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711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711"/>
      <c r="C26" s="33" t="s">
        <v>435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711"/>
      <c r="C27" s="33" t="s">
        <v>436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711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711"/>
      <c r="C29" s="458" t="s">
        <v>437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711"/>
      <c r="C30" s="458" t="s">
        <v>395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711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711"/>
      <c r="C32" s="33" t="s">
        <v>438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s="29" customFormat="1" ht="19.5" customHeight="1">
      <c r="A33" s="684"/>
      <c r="B33" s="711"/>
      <c r="C33" s="33" t="s">
        <v>414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s="29" customFormat="1" ht="22.5" customHeight="1">
      <c r="A34" s="684"/>
      <c r="B34" s="711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7" s="29" customFormat="1" ht="23.25" customHeight="1">
      <c r="A35" s="684"/>
      <c r="B35" s="711"/>
      <c r="C35" s="499" t="s">
        <v>405</v>
      </c>
      <c r="D35" s="500" t="s">
        <v>400</v>
      </c>
      <c r="E35" s="512">
        <v>0</v>
      </c>
      <c r="F35" s="634"/>
      <c r="G35" s="661"/>
      <c r="H35" s="662"/>
      <c r="I35" s="662"/>
      <c r="J35" s="662"/>
      <c r="K35" s="662"/>
      <c r="L35" s="662"/>
      <c r="M35" s="662"/>
      <c r="N35" s="662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</row>
    <row r="36" spans="1:77" s="29" customFormat="1" ht="19.5" customHeight="1">
      <c r="A36" s="684"/>
      <c r="B36" s="711"/>
      <c r="C36" s="513" t="s">
        <v>406</v>
      </c>
      <c r="D36" s="514" t="s">
        <v>402</v>
      </c>
      <c r="E36" s="515">
        <f>SUM(E37:E38)</f>
        <v>0</v>
      </c>
      <c r="F36" s="515">
        <f>SUM(F37:F38)</f>
        <v>0</v>
      </c>
      <c r="G36" s="661"/>
      <c r="H36" s="662"/>
      <c r="I36" s="662"/>
      <c r="J36" s="662"/>
      <c r="K36" s="662"/>
      <c r="L36" s="662"/>
      <c r="M36" s="662"/>
      <c r="N36" s="662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</row>
    <row r="37" spans="1:77" s="29" customFormat="1" ht="21" customHeight="1">
      <c r="A37" s="684"/>
      <c r="B37" s="711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</row>
    <row r="38" spans="1:77" s="29" customFormat="1" ht="33.75" customHeight="1">
      <c r="A38" s="684"/>
      <c r="B38" s="711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</row>
    <row r="39" spans="1:77" s="29" customFormat="1">
      <c r="A39" s="684"/>
      <c r="B39" s="711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7" s="29" customFormat="1" ht="35.25" customHeight="1">
      <c r="A40" s="684"/>
      <c r="B40" s="711"/>
      <c r="C40" s="186" t="s">
        <v>27</v>
      </c>
      <c r="D40" s="2"/>
      <c r="E40" s="9" t="s">
        <v>19</v>
      </c>
      <c r="F40" s="9" t="s">
        <v>20</v>
      </c>
      <c r="G40" s="693" t="s">
        <v>70</v>
      </c>
      <c r="H40" s="694"/>
      <c r="I40" s="694"/>
      <c r="J40" s="694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7" s="29" customFormat="1" ht="22.5" customHeight="1">
      <c r="A41" s="684"/>
      <c r="B41" s="711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IF(SUM(F42:F50)&gt;0,ROUND(SUM(F42:F50)/5,2),0)</f>
        <v>0</v>
      </c>
      <c r="G41" s="693"/>
      <c r="H41" s="694"/>
      <c r="I41" s="694"/>
      <c r="J41" s="694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7" s="29" customFormat="1">
      <c r="A42" s="684"/>
      <c r="B42" s="711"/>
      <c r="C42" s="7" t="s">
        <v>60</v>
      </c>
      <c r="D42" s="6" t="s">
        <v>18</v>
      </c>
      <c r="E42" s="516">
        <v>0</v>
      </c>
      <c r="F42" s="535"/>
      <c r="G42" s="693"/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7" s="29" customFormat="1">
      <c r="A43" s="684"/>
      <c r="B43" s="711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7" s="29" customFormat="1">
      <c r="A44" s="684"/>
      <c r="B44" s="711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7" s="29" customFormat="1">
      <c r="A45" s="684"/>
      <c r="B45" s="711"/>
      <c r="C45" s="7" t="s">
        <v>29</v>
      </c>
      <c r="D45" s="6" t="s">
        <v>18</v>
      </c>
      <c r="E45" s="516">
        <v>0</v>
      </c>
      <c r="F45" s="8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7" s="29" customFormat="1">
      <c r="A46" s="684"/>
      <c r="B46" s="711"/>
      <c r="C46" s="7" t="s">
        <v>63</v>
      </c>
      <c r="D46" s="6" t="s">
        <v>18</v>
      </c>
      <c r="E46" s="516">
        <v>0</v>
      </c>
      <c r="F46" s="8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7" s="29" customFormat="1">
      <c r="A47" s="684"/>
      <c r="B47" s="711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7" s="29" customFormat="1">
      <c r="A48" s="684"/>
      <c r="B48" s="711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2:6">
      <c r="B49" s="711"/>
      <c r="C49" s="7" t="s">
        <v>65</v>
      </c>
      <c r="D49" s="6" t="s">
        <v>18</v>
      </c>
      <c r="E49" s="516">
        <v>0</v>
      </c>
      <c r="F49" s="104"/>
    </row>
    <row r="50" spans="2:6">
      <c r="B50" s="711"/>
      <c r="C50" s="7" t="s">
        <v>66</v>
      </c>
      <c r="D50" s="6" t="s">
        <v>18</v>
      </c>
      <c r="E50" s="516">
        <v>0</v>
      </c>
      <c r="F50" s="104"/>
    </row>
  </sheetData>
  <mergeCells count="33">
    <mergeCell ref="J13:J16"/>
    <mergeCell ref="K8:K11"/>
    <mergeCell ref="B9:B10"/>
    <mergeCell ref="C9:G10"/>
    <mergeCell ref="A1:K1"/>
    <mergeCell ref="A2:K2"/>
    <mergeCell ref="A3:K3"/>
    <mergeCell ref="A4:K4"/>
    <mergeCell ref="A5:K5"/>
    <mergeCell ref="H9:J10"/>
    <mergeCell ref="A8:A11"/>
    <mergeCell ref="B8:J8"/>
    <mergeCell ref="C21:F21"/>
    <mergeCell ref="A13:A17"/>
    <mergeCell ref="B13:B16"/>
    <mergeCell ref="H13:H16"/>
    <mergeCell ref="I13:I16"/>
    <mergeCell ref="M8:M11"/>
    <mergeCell ref="G40:J48"/>
    <mergeCell ref="A24:A48"/>
    <mergeCell ref="G26:J27"/>
    <mergeCell ref="G32:N32"/>
    <mergeCell ref="G33:N33"/>
    <mergeCell ref="G35:N35"/>
    <mergeCell ref="G36:N36"/>
    <mergeCell ref="C39:F39"/>
    <mergeCell ref="B24:B50"/>
    <mergeCell ref="K13:K16"/>
    <mergeCell ref="A18:G18"/>
    <mergeCell ref="A19:G19"/>
    <mergeCell ref="A20:A22"/>
    <mergeCell ref="B20:F20"/>
    <mergeCell ref="B21:B22"/>
  </mergeCells>
  <conditionalFormatting sqref="M13">
    <cfRule type="expression" dxfId="118" priority="5">
      <formula>$D$13&lt;&gt;$M$13</formula>
    </cfRule>
  </conditionalFormatting>
  <conditionalFormatting sqref="M14">
    <cfRule type="expression" dxfId="117" priority="4">
      <formula>$D$14&lt;&gt;$M$14</formula>
    </cfRule>
  </conditionalFormatting>
  <conditionalFormatting sqref="M15">
    <cfRule type="expression" dxfId="116" priority="3">
      <formula>$D$15&lt;&gt;$M$15</formula>
    </cfRule>
  </conditionalFormatting>
  <conditionalFormatting sqref="M16">
    <cfRule type="expression" dxfId="115" priority="2">
      <formula>$D$16&lt;&gt;$M$16</formula>
    </cfRule>
  </conditionalFormatting>
  <conditionalFormatting sqref="M17">
    <cfRule type="expression" dxfId="114" priority="1">
      <formula>$H$17&lt;&gt;$M$17</formula>
    </cfRule>
  </conditionalFormatting>
  <pageMargins left="0.7" right="0.7" top="0.75" bottom="0.75" header="0.3" footer="0.3"/>
  <pageSetup paperSize="9" scale="47" orientation="portrait" r:id="rId1"/>
  <colBreaks count="1" manualBreakCount="1">
    <brk id="1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CH50"/>
  <sheetViews>
    <sheetView view="pageBreakPreview" topLeftCell="A22" zoomScale="70" zoomScaleNormal="80" zoomScaleSheetLayoutView="70" workbookViewId="0">
      <selection activeCell="F27" sqref="F27"/>
    </sheetView>
  </sheetViews>
  <sheetFormatPr defaultColWidth="9.140625" defaultRowHeight="15.75"/>
  <cols>
    <col min="1" max="1" width="4.85546875" style="34" customWidth="1"/>
    <col min="2" max="2" width="12.28515625" style="191" customWidth="1"/>
    <col min="3" max="3" width="89.85546875" style="34" customWidth="1"/>
    <col min="4" max="4" width="10.42578125" style="35" customWidth="1"/>
    <col min="5" max="6" width="10" style="35" customWidth="1"/>
    <col min="7" max="7" width="7.7109375" style="36" customWidth="1"/>
    <col min="8" max="9" width="9.140625" style="28"/>
    <col min="10" max="10" width="9.28515625" style="28" bestFit="1" customWidth="1"/>
    <col min="11" max="11" width="10.7109375" style="28" customWidth="1"/>
    <col min="12" max="12" width="9.140625" style="28"/>
    <col min="13" max="13" width="14.710937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74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187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194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86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96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95">
        <v>1</v>
      </c>
      <c r="B12" s="197" t="s">
        <v>8</v>
      </c>
      <c r="C12" s="197" t="s">
        <v>9</v>
      </c>
      <c r="D12" s="58">
        <v>4</v>
      </c>
      <c r="E12" s="58">
        <v>5</v>
      </c>
      <c r="F12" s="59">
        <v>6</v>
      </c>
      <c r="G12" s="58">
        <v>7</v>
      </c>
      <c r="H12" s="194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90" customHeight="1">
      <c r="A13" s="668"/>
      <c r="B13" s="671" t="s">
        <v>53</v>
      </c>
      <c r="C13" s="182" t="s">
        <v>434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181" t="s">
        <v>432</v>
      </c>
      <c r="D14" s="190">
        <f>E28</f>
        <v>100</v>
      </c>
      <c r="E14" s="190">
        <f>F28</f>
        <v>100</v>
      </c>
      <c r="F14" s="168">
        <f>IF(AND(D14=0,E14=0),"-",IF(E14/D14*100&gt;100,100,E14/D14*100))</f>
        <v>100</v>
      </c>
      <c r="G14" s="62" t="s">
        <v>23</v>
      </c>
      <c r="H14" s="675"/>
      <c r="I14" s="678"/>
      <c r="J14" s="656"/>
      <c r="K14" s="659"/>
      <c r="L14" s="12"/>
      <c r="M14" s="190">
        <v>100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17" t="s">
        <v>433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411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7.7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25</v>
      </c>
      <c r="H17" s="529">
        <f>E41</f>
        <v>1</v>
      </c>
      <c r="I17" s="529">
        <f>F41</f>
        <v>1</v>
      </c>
      <c r="J17" s="530">
        <f>IF(I17/H17*100&gt;100,100,I17/H17*100)</f>
        <v>100</v>
      </c>
      <c r="K17" s="530">
        <f>(J17+G17)/2</f>
        <v>62.5</v>
      </c>
      <c r="L17" s="26"/>
      <c r="M17" s="536">
        <v>1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192" t="s">
        <v>12</v>
      </c>
      <c r="D22" s="193" t="s">
        <v>13</v>
      </c>
      <c r="E22" s="193" t="s">
        <v>14</v>
      </c>
      <c r="F22" s="193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710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711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711"/>
      <c r="C26" s="33" t="s">
        <v>435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711"/>
      <c r="C27" s="33" t="s">
        <v>436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711"/>
      <c r="C28" s="183" t="s">
        <v>266</v>
      </c>
      <c r="D28" s="4" t="s">
        <v>25</v>
      </c>
      <c r="E28" s="5">
        <f>IF(E30=0,0,ROUND(E29/E30*100,1))</f>
        <v>100</v>
      </c>
      <c r="F28" s="5">
        <f>IF(F30=0,0,ROUND(F29/F30*100,1))</f>
        <v>100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711"/>
      <c r="C29" s="458" t="s">
        <v>437</v>
      </c>
      <c r="D29" s="6" t="s">
        <v>18</v>
      </c>
      <c r="E29" s="90">
        <v>1</v>
      </c>
      <c r="F29" s="560">
        <v>1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711"/>
      <c r="C30" s="458" t="s">
        <v>395</v>
      </c>
      <c r="D30" s="6" t="s">
        <v>18</v>
      </c>
      <c r="E30" s="90">
        <v>1</v>
      </c>
      <c r="F30" s="90">
        <f>F41</f>
        <v>1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711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711"/>
      <c r="C32" s="33" t="s">
        <v>438</v>
      </c>
      <c r="D32" s="6" t="s">
        <v>18</v>
      </c>
      <c r="E32" s="521">
        <v>0</v>
      </c>
      <c r="F32" s="635">
        <v>0</v>
      </c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s="29" customFormat="1" ht="19.5" customHeight="1">
      <c r="A33" s="684"/>
      <c r="B33" s="711"/>
      <c r="C33" s="33" t="s">
        <v>414</v>
      </c>
      <c r="D33" s="6" t="s">
        <v>18</v>
      </c>
      <c r="E33" s="521">
        <v>0</v>
      </c>
      <c r="F33" s="635">
        <v>2</v>
      </c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s="29" customFormat="1" ht="22.5" customHeight="1">
      <c r="A34" s="684"/>
      <c r="B34" s="711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7" s="29" customFormat="1" ht="23.25" customHeight="1">
      <c r="A35" s="684"/>
      <c r="B35" s="711"/>
      <c r="C35" s="499" t="s">
        <v>405</v>
      </c>
      <c r="D35" s="500" t="s">
        <v>400</v>
      </c>
      <c r="E35" s="512">
        <v>0</v>
      </c>
      <c r="F35" s="634">
        <v>0</v>
      </c>
      <c r="G35" s="661"/>
      <c r="H35" s="662"/>
      <c r="I35" s="662"/>
      <c r="J35" s="662"/>
      <c r="K35" s="662"/>
      <c r="L35" s="662"/>
      <c r="M35" s="662"/>
      <c r="N35" s="662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</row>
    <row r="36" spans="1:77" s="29" customFormat="1" ht="19.5" customHeight="1">
      <c r="A36" s="684"/>
      <c r="B36" s="711"/>
      <c r="C36" s="513" t="s">
        <v>406</v>
      </c>
      <c r="D36" s="514" t="s">
        <v>402</v>
      </c>
      <c r="E36" s="515">
        <f>SUM(E37:E38)</f>
        <v>0</v>
      </c>
      <c r="F36" s="515">
        <f>SUM(F37:F38)</f>
        <v>0</v>
      </c>
      <c r="G36" s="661"/>
      <c r="H36" s="662"/>
      <c r="I36" s="662"/>
      <c r="J36" s="662"/>
      <c r="K36" s="662"/>
      <c r="L36" s="662"/>
      <c r="M36" s="662"/>
      <c r="N36" s="662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</row>
    <row r="37" spans="1:77" s="29" customFormat="1" ht="21" customHeight="1">
      <c r="A37" s="684"/>
      <c r="B37" s="711"/>
      <c r="C37" s="185" t="s">
        <v>397</v>
      </c>
      <c r="D37" s="6" t="s">
        <v>59</v>
      </c>
      <c r="E37" s="104">
        <v>0</v>
      </c>
      <c r="F37" s="535">
        <v>0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</row>
    <row r="38" spans="1:77" s="29" customFormat="1" ht="33.75" customHeight="1">
      <c r="A38" s="684"/>
      <c r="B38" s="711"/>
      <c r="C38" s="185" t="s">
        <v>398</v>
      </c>
      <c r="D38" s="6" t="s">
        <v>59</v>
      </c>
      <c r="E38" s="104">
        <v>0</v>
      </c>
      <c r="F38" s="535">
        <v>0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</row>
    <row r="39" spans="1:77" s="29" customFormat="1">
      <c r="A39" s="684"/>
      <c r="B39" s="711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7" s="29" customFormat="1" ht="33" customHeight="1">
      <c r="A40" s="684"/>
      <c r="B40" s="711"/>
      <c r="C40" s="186" t="s">
        <v>27</v>
      </c>
      <c r="D40" s="2"/>
      <c r="E40" s="9" t="s">
        <v>19</v>
      </c>
      <c r="F40" s="9" t="s">
        <v>20</v>
      </c>
      <c r="G40" s="693" t="s">
        <v>70</v>
      </c>
      <c r="H40" s="694"/>
      <c r="I40" s="694"/>
      <c r="J40" s="694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7" s="29" customFormat="1">
      <c r="A41" s="684"/>
      <c r="B41" s="711"/>
      <c r="C41" s="10" t="s">
        <v>28</v>
      </c>
      <c r="D41" s="11" t="s">
        <v>18</v>
      </c>
      <c r="E41" s="75">
        <f>ROUND(SUM(E42:E50)/9,2)</f>
        <v>1</v>
      </c>
      <c r="F41" s="75">
        <f>IF(SUM(F42:F50)&gt;0,ROUND(SUM(F42:F50)/6,2),0)</f>
        <v>1</v>
      </c>
      <c r="G41" s="693"/>
      <c r="H41" s="694"/>
      <c r="I41" s="694"/>
      <c r="J41" s="694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7" s="29" customFormat="1">
      <c r="A42" s="684"/>
      <c r="B42" s="711"/>
      <c r="C42" s="7" t="s">
        <v>60</v>
      </c>
      <c r="D42" s="6" t="s">
        <v>18</v>
      </c>
      <c r="E42" s="516">
        <v>1</v>
      </c>
      <c r="F42" s="535">
        <v>1</v>
      </c>
      <c r="G42" s="693"/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7" s="29" customFormat="1">
      <c r="A43" s="684"/>
      <c r="B43" s="711"/>
      <c r="C43" s="7" t="s">
        <v>61</v>
      </c>
      <c r="D43" s="6" t="s">
        <v>18</v>
      </c>
      <c r="E43" s="516">
        <v>1</v>
      </c>
      <c r="F43" s="535">
        <v>1</v>
      </c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7" s="29" customFormat="1">
      <c r="A44" s="684"/>
      <c r="B44" s="711"/>
      <c r="C44" s="7" t="s">
        <v>62</v>
      </c>
      <c r="D44" s="6" t="s">
        <v>18</v>
      </c>
      <c r="E44" s="516">
        <v>1</v>
      </c>
      <c r="F44" s="535">
        <v>1</v>
      </c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7" s="29" customFormat="1">
      <c r="A45" s="684"/>
      <c r="B45" s="711"/>
      <c r="C45" s="7" t="s">
        <v>29</v>
      </c>
      <c r="D45" s="6" t="s">
        <v>18</v>
      </c>
      <c r="E45" s="516">
        <v>1</v>
      </c>
      <c r="F45" s="535">
        <v>1</v>
      </c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7" s="29" customFormat="1">
      <c r="A46" s="684"/>
      <c r="B46" s="711"/>
      <c r="C46" s="7" t="s">
        <v>63</v>
      </c>
      <c r="D46" s="6" t="s">
        <v>18</v>
      </c>
      <c r="E46" s="516">
        <v>1</v>
      </c>
      <c r="F46" s="535">
        <v>1</v>
      </c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7" s="29" customFormat="1">
      <c r="A47" s="684"/>
      <c r="B47" s="711"/>
      <c r="C47" s="7" t="s">
        <v>64</v>
      </c>
      <c r="D47" s="6" t="s">
        <v>18</v>
      </c>
      <c r="E47" s="516">
        <v>1</v>
      </c>
      <c r="F47" s="104">
        <v>1</v>
      </c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7" s="29" customFormat="1">
      <c r="A48" s="684"/>
      <c r="B48" s="711"/>
      <c r="C48" s="7" t="s">
        <v>30</v>
      </c>
      <c r="D48" s="6" t="s">
        <v>18</v>
      </c>
      <c r="E48" s="516">
        <v>1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2:6">
      <c r="B49" s="711"/>
      <c r="C49" s="7" t="s">
        <v>65</v>
      </c>
      <c r="D49" s="6" t="s">
        <v>18</v>
      </c>
      <c r="E49" s="516">
        <v>1</v>
      </c>
      <c r="F49" s="104"/>
    </row>
    <row r="50" spans="2:6">
      <c r="B50" s="711"/>
      <c r="C50" s="7" t="s">
        <v>66</v>
      </c>
      <c r="D50" s="6" t="s">
        <v>18</v>
      </c>
      <c r="E50" s="516">
        <v>1</v>
      </c>
      <c r="F50" s="104"/>
    </row>
  </sheetData>
  <mergeCells count="33">
    <mergeCell ref="J13:J16"/>
    <mergeCell ref="K8:K11"/>
    <mergeCell ref="B9:B10"/>
    <mergeCell ref="C9:G10"/>
    <mergeCell ref="A1:K1"/>
    <mergeCell ref="A2:K2"/>
    <mergeCell ref="A3:K3"/>
    <mergeCell ref="A4:K4"/>
    <mergeCell ref="A5:K5"/>
    <mergeCell ref="H9:J10"/>
    <mergeCell ref="A8:A11"/>
    <mergeCell ref="B8:J8"/>
    <mergeCell ref="C21:F21"/>
    <mergeCell ref="A13:A17"/>
    <mergeCell ref="B13:B16"/>
    <mergeCell ref="H13:H16"/>
    <mergeCell ref="I13:I16"/>
    <mergeCell ref="M8:M11"/>
    <mergeCell ref="G40:J48"/>
    <mergeCell ref="A24:A48"/>
    <mergeCell ref="G26:J27"/>
    <mergeCell ref="G32:N32"/>
    <mergeCell ref="G33:N33"/>
    <mergeCell ref="G35:N35"/>
    <mergeCell ref="G36:N36"/>
    <mergeCell ref="C39:F39"/>
    <mergeCell ref="B24:B50"/>
    <mergeCell ref="K13:K16"/>
    <mergeCell ref="A18:G18"/>
    <mergeCell ref="A19:G19"/>
    <mergeCell ref="A20:A22"/>
    <mergeCell ref="B20:F20"/>
    <mergeCell ref="B21:B22"/>
  </mergeCells>
  <conditionalFormatting sqref="M13">
    <cfRule type="expression" dxfId="113" priority="5">
      <formula>$D$13&lt;&gt;$M$13</formula>
    </cfRule>
  </conditionalFormatting>
  <conditionalFormatting sqref="M14">
    <cfRule type="expression" dxfId="112" priority="4">
      <formula>$D$14&lt;&gt;$M$14</formula>
    </cfRule>
  </conditionalFormatting>
  <conditionalFormatting sqref="M15">
    <cfRule type="expression" dxfId="111" priority="3">
      <formula>$D$15&lt;&gt;$M$15</formula>
    </cfRule>
  </conditionalFormatting>
  <conditionalFormatting sqref="M16">
    <cfRule type="expression" dxfId="110" priority="2">
      <formula>$D$16&lt;&gt;$M$16</formula>
    </cfRule>
  </conditionalFormatting>
  <conditionalFormatting sqref="M17">
    <cfRule type="expression" dxfId="109" priority="1">
      <formula>$H$17&lt;&gt;$M$17</formula>
    </cfRule>
  </conditionalFormatting>
  <pageMargins left="0.7" right="0.7" top="0.75" bottom="0.75" header="0.3" footer="0.3"/>
  <pageSetup paperSize="9" scale="47" orientation="portrait" r:id="rId1"/>
  <colBreaks count="1" manualBreakCount="1">
    <brk id="1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CH50"/>
  <sheetViews>
    <sheetView view="pageBreakPreview" topLeftCell="A16" zoomScale="70" zoomScaleNormal="80" zoomScaleSheetLayoutView="70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191" customWidth="1"/>
    <col min="3" max="3" width="89.85546875" style="34" customWidth="1"/>
    <col min="4" max="4" width="10.42578125" style="35" customWidth="1"/>
    <col min="5" max="6" width="10" style="35" customWidth="1"/>
    <col min="7" max="7" width="7.7109375" style="36" customWidth="1"/>
    <col min="8" max="9" width="9.140625" style="28"/>
    <col min="10" max="10" width="9.28515625" style="28" bestFit="1" customWidth="1"/>
    <col min="11" max="11" width="10.7109375" style="28" customWidth="1"/>
    <col min="12" max="12" width="9.140625" style="28"/>
    <col min="13" max="13" width="14.710937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74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187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194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86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96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95">
        <v>1</v>
      </c>
      <c r="B12" s="197" t="s">
        <v>8</v>
      </c>
      <c r="C12" s="197" t="s">
        <v>9</v>
      </c>
      <c r="D12" s="58">
        <v>4</v>
      </c>
      <c r="E12" s="58">
        <v>5</v>
      </c>
      <c r="F12" s="59">
        <v>6</v>
      </c>
      <c r="G12" s="58">
        <v>7</v>
      </c>
      <c r="H12" s="194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90" customHeight="1">
      <c r="A13" s="668"/>
      <c r="B13" s="671" t="s">
        <v>53</v>
      </c>
      <c r="C13" s="182" t="s">
        <v>434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181" t="s">
        <v>432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17" t="s">
        <v>433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411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7.7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192" t="s">
        <v>12</v>
      </c>
      <c r="D22" s="193" t="s">
        <v>13</v>
      </c>
      <c r="E22" s="193" t="s">
        <v>14</v>
      </c>
      <c r="F22" s="193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710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711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711"/>
      <c r="C26" s="33" t="s">
        <v>435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711"/>
      <c r="C27" s="33" t="s">
        <v>436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711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711"/>
      <c r="C29" s="458" t="s">
        <v>437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711"/>
      <c r="C30" s="458" t="s">
        <v>395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711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711"/>
      <c r="C32" s="33" t="s">
        <v>438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s="29" customFormat="1" ht="19.5" customHeight="1">
      <c r="A33" s="684"/>
      <c r="B33" s="711"/>
      <c r="C33" s="33" t="s">
        <v>414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s="29" customFormat="1" ht="22.5" customHeight="1">
      <c r="A34" s="684"/>
      <c r="B34" s="711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7" s="29" customFormat="1" ht="23.25" customHeight="1">
      <c r="A35" s="684"/>
      <c r="B35" s="711"/>
      <c r="C35" s="499" t="s">
        <v>405</v>
      </c>
      <c r="D35" s="500" t="s">
        <v>400</v>
      </c>
      <c r="E35" s="512">
        <v>0</v>
      </c>
      <c r="F35" s="634"/>
      <c r="G35" s="661"/>
      <c r="H35" s="662"/>
      <c r="I35" s="662"/>
      <c r="J35" s="662"/>
      <c r="K35" s="662"/>
      <c r="L35" s="662"/>
      <c r="M35" s="662"/>
      <c r="N35" s="662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</row>
    <row r="36" spans="1:77" s="29" customFormat="1" ht="19.5" customHeight="1">
      <c r="A36" s="684"/>
      <c r="B36" s="711"/>
      <c r="C36" s="513" t="s">
        <v>406</v>
      </c>
      <c r="D36" s="514" t="s">
        <v>402</v>
      </c>
      <c r="E36" s="515">
        <f>SUM(E37:E38)</f>
        <v>0</v>
      </c>
      <c r="F36" s="515">
        <f>SUM(F37:F38)</f>
        <v>0</v>
      </c>
      <c r="G36" s="661"/>
      <c r="H36" s="662"/>
      <c r="I36" s="662"/>
      <c r="J36" s="662"/>
      <c r="K36" s="662"/>
      <c r="L36" s="662"/>
      <c r="M36" s="662"/>
      <c r="N36" s="662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</row>
    <row r="37" spans="1:77" s="29" customFormat="1" ht="21" customHeight="1">
      <c r="A37" s="684"/>
      <c r="B37" s="711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</row>
    <row r="38" spans="1:77" s="29" customFormat="1" ht="33.75" customHeight="1">
      <c r="A38" s="684"/>
      <c r="B38" s="711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</row>
    <row r="39" spans="1:77" s="29" customFormat="1">
      <c r="A39" s="684"/>
      <c r="B39" s="711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7" s="29" customFormat="1" ht="15.75" customHeight="1">
      <c r="A40" s="684"/>
      <c r="B40" s="711"/>
      <c r="C40" s="186" t="s">
        <v>27</v>
      </c>
      <c r="D40" s="2"/>
      <c r="E40" s="9" t="s">
        <v>19</v>
      </c>
      <c r="F40" s="9" t="s">
        <v>20</v>
      </c>
      <c r="G40" s="693" t="s">
        <v>70</v>
      </c>
      <c r="H40" s="694"/>
      <c r="I40" s="694"/>
      <c r="J40" s="694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7" s="29" customFormat="1">
      <c r="A41" s="684"/>
      <c r="B41" s="711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IF(SUM(F42:F50)&gt;0,ROUND(SUM(F42:F50)/5,2),0)</f>
        <v>0</v>
      </c>
      <c r="G41" s="693"/>
      <c r="H41" s="694"/>
      <c r="I41" s="694"/>
      <c r="J41" s="694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7" s="29" customFormat="1">
      <c r="A42" s="684"/>
      <c r="B42" s="711"/>
      <c r="C42" s="7" t="s">
        <v>60</v>
      </c>
      <c r="D42" s="6" t="s">
        <v>18</v>
      </c>
      <c r="E42" s="516">
        <v>0</v>
      </c>
      <c r="F42" s="535"/>
      <c r="G42" s="693"/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7" s="29" customFormat="1">
      <c r="A43" s="684"/>
      <c r="B43" s="711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7" s="29" customFormat="1">
      <c r="A44" s="684"/>
      <c r="B44" s="711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7" s="29" customFormat="1">
      <c r="A45" s="684"/>
      <c r="B45" s="711"/>
      <c r="C45" s="7" t="s">
        <v>29</v>
      </c>
      <c r="D45" s="6" t="s">
        <v>18</v>
      </c>
      <c r="E45" s="516">
        <v>0</v>
      </c>
      <c r="F45" s="8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7" s="29" customFormat="1">
      <c r="A46" s="684"/>
      <c r="B46" s="711"/>
      <c r="C46" s="7" t="s">
        <v>63</v>
      </c>
      <c r="D46" s="6" t="s">
        <v>18</v>
      </c>
      <c r="E46" s="516">
        <v>0</v>
      </c>
      <c r="F46" s="8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7" s="29" customFormat="1">
      <c r="A47" s="684"/>
      <c r="B47" s="711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7" s="29" customFormat="1">
      <c r="A48" s="684"/>
      <c r="B48" s="711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2:6">
      <c r="B49" s="711"/>
      <c r="C49" s="7" t="s">
        <v>65</v>
      </c>
      <c r="D49" s="6" t="s">
        <v>18</v>
      </c>
      <c r="E49" s="516">
        <v>0</v>
      </c>
      <c r="F49" s="104"/>
    </row>
    <row r="50" spans="2:6">
      <c r="B50" s="711"/>
      <c r="C50" s="7" t="s">
        <v>66</v>
      </c>
      <c r="D50" s="6" t="s">
        <v>18</v>
      </c>
      <c r="E50" s="516">
        <v>0</v>
      </c>
      <c r="F50" s="104"/>
    </row>
  </sheetData>
  <mergeCells count="33">
    <mergeCell ref="J13:J16"/>
    <mergeCell ref="K8:K11"/>
    <mergeCell ref="B9:B10"/>
    <mergeCell ref="C9:G10"/>
    <mergeCell ref="A1:K1"/>
    <mergeCell ref="A2:K2"/>
    <mergeCell ref="A3:K3"/>
    <mergeCell ref="A4:K4"/>
    <mergeCell ref="A5:K5"/>
    <mergeCell ref="H9:J10"/>
    <mergeCell ref="A8:A11"/>
    <mergeCell ref="B8:J8"/>
    <mergeCell ref="C21:F21"/>
    <mergeCell ref="A13:A17"/>
    <mergeCell ref="B13:B16"/>
    <mergeCell ref="H13:H16"/>
    <mergeCell ref="I13:I16"/>
    <mergeCell ref="M8:M11"/>
    <mergeCell ref="G40:J48"/>
    <mergeCell ref="A24:A48"/>
    <mergeCell ref="G26:J27"/>
    <mergeCell ref="G32:N32"/>
    <mergeCell ref="G33:N33"/>
    <mergeCell ref="G35:N35"/>
    <mergeCell ref="G36:N36"/>
    <mergeCell ref="C39:F39"/>
    <mergeCell ref="B24:B50"/>
    <mergeCell ref="K13:K16"/>
    <mergeCell ref="A18:G18"/>
    <mergeCell ref="A19:G19"/>
    <mergeCell ref="A20:A22"/>
    <mergeCell ref="B20:F20"/>
    <mergeCell ref="B21:B22"/>
  </mergeCells>
  <conditionalFormatting sqref="M13">
    <cfRule type="expression" dxfId="108" priority="5">
      <formula>$D$13&lt;&gt;$M$13</formula>
    </cfRule>
  </conditionalFormatting>
  <conditionalFormatting sqref="M14">
    <cfRule type="expression" dxfId="107" priority="4">
      <formula>$D$14&lt;&gt;$M$14</formula>
    </cfRule>
  </conditionalFormatting>
  <conditionalFormatting sqref="M15">
    <cfRule type="expression" dxfId="106" priority="3">
      <formula>$D$15&lt;&gt;$M$15</formula>
    </cfRule>
  </conditionalFormatting>
  <conditionalFormatting sqref="M16">
    <cfRule type="expression" dxfId="105" priority="2">
      <formula>$D$16&lt;&gt;$M$16</formula>
    </cfRule>
  </conditionalFormatting>
  <conditionalFormatting sqref="M17">
    <cfRule type="expression" dxfId="104" priority="1">
      <formula>$H$17&lt;&gt;$M$17</formula>
    </cfRule>
  </conditionalFormatting>
  <pageMargins left="0.7" right="0.7" top="0.75" bottom="0.75" header="0.3" footer="0.3"/>
  <pageSetup paperSize="9" scale="47" orientation="portrait" r:id="rId1"/>
  <colBreaks count="1" manualBreakCount="1">
    <brk id="1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CH50"/>
  <sheetViews>
    <sheetView view="pageBreakPreview" topLeftCell="A22" zoomScale="70" zoomScaleNormal="80" zoomScaleSheetLayoutView="70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83" customWidth="1"/>
    <col min="3" max="3" width="89.85546875" style="34" customWidth="1"/>
    <col min="4" max="4" width="10.42578125" style="35" customWidth="1"/>
    <col min="5" max="6" width="10" style="35" customWidth="1"/>
    <col min="7" max="7" width="10.5703125" style="36" customWidth="1"/>
    <col min="8" max="9" width="9.140625" style="28"/>
    <col min="10" max="10" width="9.28515625" style="28" bestFit="1" customWidth="1"/>
    <col min="11" max="11" width="10.7109375" style="28" customWidth="1"/>
    <col min="12" max="12" width="9.140625" style="28"/>
    <col min="13" max="13" width="14.710937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74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193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86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86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96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95">
        <v>1</v>
      </c>
      <c r="B12" s="197" t="s">
        <v>8</v>
      </c>
      <c r="C12" s="197" t="s">
        <v>9</v>
      </c>
      <c r="D12" s="58">
        <v>4</v>
      </c>
      <c r="E12" s="58">
        <v>5</v>
      </c>
      <c r="F12" s="59">
        <v>6</v>
      </c>
      <c r="G12" s="58">
        <v>7</v>
      </c>
      <c r="H12" s="194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90" customHeight="1">
      <c r="A13" s="668"/>
      <c r="B13" s="671" t="s">
        <v>53</v>
      </c>
      <c r="C13" s="182" t="s">
        <v>434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181" t="s">
        <v>432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17" t="s">
        <v>433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411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7.7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192" t="s">
        <v>12</v>
      </c>
      <c r="D22" s="193" t="s">
        <v>13</v>
      </c>
      <c r="E22" s="193" t="s">
        <v>14</v>
      </c>
      <c r="F22" s="193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710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711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711"/>
      <c r="C26" s="33" t="s">
        <v>435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711"/>
      <c r="C27" s="33" t="s">
        <v>436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711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711"/>
      <c r="C29" s="458" t="s">
        <v>437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711"/>
      <c r="C30" s="458" t="s">
        <v>395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711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711"/>
      <c r="C32" s="33" t="s">
        <v>438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s="29" customFormat="1" ht="19.5" customHeight="1">
      <c r="A33" s="684"/>
      <c r="B33" s="711"/>
      <c r="C33" s="33" t="s">
        <v>414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s="29" customFormat="1" ht="22.5" customHeight="1">
      <c r="A34" s="684"/>
      <c r="B34" s="711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7" s="29" customFormat="1" ht="23.25" customHeight="1">
      <c r="A35" s="684"/>
      <c r="B35" s="711"/>
      <c r="C35" s="499" t="s">
        <v>405</v>
      </c>
      <c r="D35" s="500" t="s">
        <v>400</v>
      </c>
      <c r="E35" s="512">
        <v>0</v>
      </c>
      <c r="F35" s="634"/>
      <c r="G35" s="661"/>
      <c r="H35" s="662"/>
      <c r="I35" s="662"/>
      <c r="J35" s="662"/>
      <c r="K35" s="662"/>
      <c r="L35" s="662"/>
      <c r="M35" s="662"/>
      <c r="N35" s="662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</row>
    <row r="36" spans="1:77" s="29" customFormat="1" ht="19.5" customHeight="1">
      <c r="A36" s="684"/>
      <c r="B36" s="711"/>
      <c r="C36" s="513" t="s">
        <v>406</v>
      </c>
      <c r="D36" s="514" t="s">
        <v>402</v>
      </c>
      <c r="E36" s="515">
        <f>SUM(E37:E38)</f>
        <v>0</v>
      </c>
      <c r="F36" s="515">
        <f>SUM(F37:F38)</f>
        <v>0</v>
      </c>
      <c r="G36" s="661"/>
      <c r="H36" s="662"/>
      <c r="I36" s="662"/>
      <c r="J36" s="662"/>
      <c r="K36" s="662"/>
      <c r="L36" s="662"/>
      <c r="M36" s="662"/>
      <c r="N36" s="662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</row>
    <row r="37" spans="1:77" s="29" customFormat="1" ht="21" customHeight="1">
      <c r="A37" s="684"/>
      <c r="B37" s="711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</row>
    <row r="38" spans="1:77" s="29" customFormat="1" ht="33.75" customHeight="1">
      <c r="A38" s="684"/>
      <c r="B38" s="711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</row>
    <row r="39" spans="1:77" s="29" customFormat="1">
      <c r="A39" s="684"/>
      <c r="B39" s="711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7" s="29" customFormat="1" ht="15.75" customHeight="1">
      <c r="A40" s="684"/>
      <c r="B40" s="711"/>
      <c r="C40" s="186" t="s">
        <v>27</v>
      </c>
      <c r="D40" s="2"/>
      <c r="E40" s="9" t="s">
        <v>19</v>
      </c>
      <c r="F40" s="9" t="s">
        <v>20</v>
      </c>
      <c r="G40" s="693" t="s">
        <v>70</v>
      </c>
      <c r="H40" s="694"/>
      <c r="I40" s="694"/>
      <c r="J40" s="694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7" s="29" customFormat="1">
      <c r="A41" s="684"/>
      <c r="B41" s="711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IF(SUM(F42:F50)&gt;0,ROUND(SUM(F42:F50)/5,2),0)</f>
        <v>0</v>
      </c>
      <c r="G41" s="693"/>
      <c r="H41" s="694"/>
      <c r="I41" s="694"/>
      <c r="J41" s="694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7" s="29" customFormat="1">
      <c r="A42" s="684"/>
      <c r="B42" s="711"/>
      <c r="C42" s="7" t="s">
        <v>60</v>
      </c>
      <c r="D42" s="6" t="s">
        <v>18</v>
      </c>
      <c r="E42" s="516">
        <v>0</v>
      </c>
      <c r="F42" s="535"/>
      <c r="G42" s="693"/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7" s="29" customFormat="1">
      <c r="A43" s="684"/>
      <c r="B43" s="711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7" s="29" customFormat="1">
      <c r="A44" s="684"/>
      <c r="B44" s="711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7" s="29" customFormat="1">
      <c r="A45" s="684"/>
      <c r="B45" s="711"/>
      <c r="C45" s="7" t="s">
        <v>29</v>
      </c>
      <c r="D45" s="6" t="s">
        <v>18</v>
      </c>
      <c r="E45" s="516">
        <v>0</v>
      </c>
      <c r="F45" s="8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7" s="29" customFormat="1">
      <c r="A46" s="684"/>
      <c r="B46" s="711"/>
      <c r="C46" s="7" t="s">
        <v>63</v>
      </c>
      <c r="D46" s="6" t="s">
        <v>18</v>
      </c>
      <c r="E46" s="516">
        <v>0</v>
      </c>
      <c r="F46" s="8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7" s="29" customFormat="1">
      <c r="A47" s="684"/>
      <c r="B47" s="711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7" s="29" customFormat="1">
      <c r="A48" s="684"/>
      <c r="B48" s="711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2:6">
      <c r="B49" s="711"/>
      <c r="C49" s="7" t="s">
        <v>65</v>
      </c>
      <c r="D49" s="6" t="s">
        <v>18</v>
      </c>
      <c r="E49" s="516">
        <v>0</v>
      </c>
      <c r="F49" s="104"/>
    </row>
    <row r="50" spans="2:6">
      <c r="B50" s="711"/>
      <c r="C50" s="7" t="s">
        <v>66</v>
      </c>
      <c r="D50" s="6" t="s">
        <v>18</v>
      </c>
      <c r="E50" s="516">
        <v>0</v>
      </c>
      <c r="F50" s="104"/>
    </row>
  </sheetData>
  <mergeCells count="33">
    <mergeCell ref="A8:A11"/>
    <mergeCell ref="B8:J8"/>
    <mergeCell ref="A13:A17"/>
    <mergeCell ref="B13:B16"/>
    <mergeCell ref="H13:H16"/>
    <mergeCell ref="I13:I16"/>
    <mergeCell ref="A1:K1"/>
    <mergeCell ref="A2:K2"/>
    <mergeCell ref="A3:K3"/>
    <mergeCell ref="A4:K4"/>
    <mergeCell ref="A5:K5"/>
    <mergeCell ref="C21:F21"/>
    <mergeCell ref="K13:K16"/>
    <mergeCell ref="K8:K11"/>
    <mergeCell ref="B9:B10"/>
    <mergeCell ref="C9:G10"/>
    <mergeCell ref="H9:J10"/>
    <mergeCell ref="M8:M11"/>
    <mergeCell ref="G26:J27"/>
    <mergeCell ref="A24:A48"/>
    <mergeCell ref="G32:N32"/>
    <mergeCell ref="G33:N33"/>
    <mergeCell ref="G35:N35"/>
    <mergeCell ref="G36:N36"/>
    <mergeCell ref="G40:J48"/>
    <mergeCell ref="C39:F39"/>
    <mergeCell ref="B24:B50"/>
    <mergeCell ref="J13:J16"/>
    <mergeCell ref="A18:G18"/>
    <mergeCell ref="A19:G19"/>
    <mergeCell ref="A20:A22"/>
    <mergeCell ref="B21:B22"/>
    <mergeCell ref="B20:F20"/>
  </mergeCells>
  <conditionalFormatting sqref="M13">
    <cfRule type="expression" dxfId="103" priority="5">
      <formula>$D$13&lt;&gt;$M$13</formula>
    </cfRule>
  </conditionalFormatting>
  <conditionalFormatting sqref="M14">
    <cfRule type="expression" dxfId="102" priority="4">
      <formula>$D$14&lt;&gt;$M$14</formula>
    </cfRule>
  </conditionalFormatting>
  <conditionalFormatting sqref="M15">
    <cfRule type="expression" dxfId="101" priority="3">
      <formula>$D$15&lt;&gt;$M$15</formula>
    </cfRule>
  </conditionalFormatting>
  <conditionalFormatting sqref="M16">
    <cfRule type="expression" dxfId="100" priority="2">
      <formula>$D$16&lt;&gt;$M$16</formula>
    </cfRule>
  </conditionalFormatting>
  <conditionalFormatting sqref="M17">
    <cfRule type="expression" dxfId="99" priority="1">
      <formula>$H$17&lt;&gt;$M$17</formula>
    </cfRule>
  </conditionalFormatting>
  <pageMargins left="0.7" right="0.7" top="0.75" bottom="0.75" header="0.3" footer="0.3"/>
  <pageSetup paperSize="9" scale="46" orientation="portrait" r:id="rId1"/>
  <colBreaks count="1" manualBreakCount="1">
    <brk id="1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CH50"/>
  <sheetViews>
    <sheetView view="pageBreakPreview" topLeftCell="A19" zoomScale="70" zoomScaleNormal="80" zoomScaleSheetLayoutView="70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191" customWidth="1"/>
    <col min="3" max="3" width="89.85546875" style="34" customWidth="1"/>
    <col min="4" max="4" width="10.42578125" style="35" customWidth="1"/>
    <col min="5" max="6" width="10" style="35" customWidth="1"/>
    <col min="7" max="7" width="10.5703125" style="36" customWidth="1"/>
    <col min="8" max="9" width="9.140625" style="28"/>
    <col min="10" max="10" width="9.28515625" style="28" bestFit="1" customWidth="1"/>
    <col min="11" max="11" width="10.7109375" style="28" customWidth="1"/>
    <col min="12" max="12" width="9.140625" style="28"/>
    <col min="13" max="13" width="14.710937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74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193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86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86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96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95">
        <v>1</v>
      </c>
      <c r="B12" s="197" t="s">
        <v>8</v>
      </c>
      <c r="C12" s="197" t="s">
        <v>9</v>
      </c>
      <c r="D12" s="58">
        <v>4</v>
      </c>
      <c r="E12" s="58">
        <v>5</v>
      </c>
      <c r="F12" s="59">
        <v>6</v>
      </c>
      <c r="G12" s="58">
        <v>7</v>
      </c>
      <c r="H12" s="194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90" customHeight="1">
      <c r="A13" s="668"/>
      <c r="B13" s="671" t="s">
        <v>53</v>
      </c>
      <c r="C13" s="182" t="s">
        <v>434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181" t="s">
        <v>432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17" t="s">
        <v>433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411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7.7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192" t="s">
        <v>12</v>
      </c>
      <c r="D22" s="193" t="s">
        <v>13</v>
      </c>
      <c r="E22" s="193" t="s">
        <v>14</v>
      </c>
      <c r="F22" s="193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710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711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711"/>
      <c r="C26" s="33" t="s">
        <v>435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711"/>
      <c r="C27" s="33" t="s">
        <v>436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711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711"/>
      <c r="C29" s="458" t="s">
        <v>437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711"/>
      <c r="C30" s="458" t="s">
        <v>395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711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711"/>
      <c r="C32" s="33" t="s">
        <v>438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s="29" customFormat="1" ht="19.5" customHeight="1">
      <c r="A33" s="684"/>
      <c r="B33" s="711"/>
      <c r="C33" s="33" t="s">
        <v>414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s="29" customFormat="1" ht="22.5" customHeight="1">
      <c r="A34" s="684"/>
      <c r="B34" s="711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7" s="29" customFormat="1" ht="23.25" customHeight="1">
      <c r="A35" s="684"/>
      <c r="B35" s="711"/>
      <c r="C35" s="499" t="s">
        <v>405</v>
      </c>
      <c r="D35" s="500" t="s">
        <v>400</v>
      </c>
      <c r="E35" s="512">
        <v>0</v>
      </c>
      <c r="F35" s="634"/>
      <c r="G35" s="661"/>
      <c r="H35" s="662"/>
      <c r="I35" s="662"/>
      <c r="J35" s="662"/>
      <c r="K35" s="662"/>
      <c r="L35" s="662"/>
      <c r="M35" s="662"/>
      <c r="N35" s="662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</row>
    <row r="36" spans="1:77" s="29" customFormat="1" ht="19.5" customHeight="1">
      <c r="A36" s="684"/>
      <c r="B36" s="711"/>
      <c r="C36" s="513" t="s">
        <v>406</v>
      </c>
      <c r="D36" s="514" t="s">
        <v>402</v>
      </c>
      <c r="E36" s="515">
        <f>SUM(E37:E38)</f>
        <v>0</v>
      </c>
      <c r="F36" s="515">
        <f>SUM(F37:F38)</f>
        <v>0</v>
      </c>
      <c r="G36" s="661"/>
      <c r="H36" s="662"/>
      <c r="I36" s="662"/>
      <c r="J36" s="662"/>
      <c r="K36" s="662"/>
      <c r="L36" s="662"/>
      <c r="M36" s="662"/>
      <c r="N36" s="662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</row>
    <row r="37" spans="1:77" s="29" customFormat="1" ht="21" customHeight="1">
      <c r="A37" s="684"/>
      <c r="B37" s="711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</row>
    <row r="38" spans="1:77" s="29" customFormat="1" ht="33.75" customHeight="1">
      <c r="A38" s="684"/>
      <c r="B38" s="711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</row>
    <row r="39" spans="1:77" s="29" customFormat="1">
      <c r="A39" s="684"/>
      <c r="B39" s="711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7" s="29" customFormat="1" ht="15.75" customHeight="1">
      <c r="A40" s="684"/>
      <c r="B40" s="711"/>
      <c r="C40" s="186" t="s">
        <v>27</v>
      </c>
      <c r="D40" s="2"/>
      <c r="E40" s="9" t="s">
        <v>19</v>
      </c>
      <c r="F40" s="9" t="s">
        <v>20</v>
      </c>
      <c r="G40" s="693" t="s">
        <v>70</v>
      </c>
      <c r="H40" s="694"/>
      <c r="I40" s="694"/>
      <c r="J40" s="694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7" s="29" customFormat="1">
      <c r="A41" s="684"/>
      <c r="B41" s="711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IF(SUM(F42:F50)&gt;0,ROUND(SUM(F42:F50)/5,2),0)</f>
        <v>0</v>
      </c>
      <c r="G41" s="693"/>
      <c r="H41" s="694"/>
      <c r="I41" s="694"/>
      <c r="J41" s="694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7" s="29" customFormat="1">
      <c r="A42" s="684"/>
      <c r="B42" s="711"/>
      <c r="C42" s="7" t="s">
        <v>60</v>
      </c>
      <c r="D42" s="6" t="s">
        <v>18</v>
      </c>
      <c r="E42" s="516">
        <v>0</v>
      </c>
      <c r="F42" s="535"/>
      <c r="G42" s="693"/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7" s="29" customFormat="1">
      <c r="A43" s="684"/>
      <c r="B43" s="711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7" s="29" customFormat="1">
      <c r="A44" s="684"/>
      <c r="B44" s="711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7" s="29" customFormat="1">
      <c r="A45" s="684"/>
      <c r="B45" s="711"/>
      <c r="C45" s="7" t="s">
        <v>29</v>
      </c>
      <c r="D45" s="6" t="s">
        <v>18</v>
      </c>
      <c r="E45" s="516">
        <v>0</v>
      </c>
      <c r="F45" s="8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7" s="29" customFormat="1">
      <c r="A46" s="684"/>
      <c r="B46" s="711"/>
      <c r="C46" s="7" t="s">
        <v>63</v>
      </c>
      <c r="D46" s="6" t="s">
        <v>18</v>
      </c>
      <c r="E46" s="516">
        <v>0</v>
      </c>
      <c r="F46" s="8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7" s="29" customFormat="1">
      <c r="A47" s="684"/>
      <c r="B47" s="711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7" s="29" customFormat="1">
      <c r="A48" s="684"/>
      <c r="B48" s="711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2:6">
      <c r="B49" s="711"/>
      <c r="C49" s="7" t="s">
        <v>65</v>
      </c>
      <c r="D49" s="6" t="s">
        <v>18</v>
      </c>
      <c r="E49" s="516">
        <v>0</v>
      </c>
      <c r="F49" s="104"/>
    </row>
    <row r="50" spans="2:6">
      <c r="B50" s="711"/>
      <c r="C50" s="7" t="s">
        <v>66</v>
      </c>
      <c r="D50" s="6" t="s">
        <v>18</v>
      </c>
      <c r="E50" s="516">
        <v>0</v>
      </c>
      <c r="F50" s="104"/>
    </row>
  </sheetData>
  <mergeCells count="33">
    <mergeCell ref="J13:J16"/>
    <mergeCell ref="K8:K11"/>
    <mergeCell ref="B9:B10"/>
    <mergeCell ref="C9:G10"/>
    <mergeCell ref="A1:K1"/>
    <mergeCell ref="A2:K2"/>
    <mergeCell ref="A3:K3"/>
    <mergeCell ref="A4:K4"/>
    <mergeCell ref="A5:K5"/>
    <mergeCell ref="H9:J10"/>
    <mergeCell ref="A8:A11"/>
    <mergeCell ref="B8:J8"/>
    <mergeCell ref="C21:F21"/>
    <mergeCell ref="A13:A17"/>
    <mergeCell ref="B13:B16"/>
    <mergeCell ref="H13:H16"/>
    <mergeCell ref="I13:I16"/>
    <mergeCell ref="M8:M11"/>
    <mergeCell ref="G40:J48"/>
    <mergeCell ref="A24:A48"/>
    <mergeCell ref="G26:J27"/>
    <mergeCell ref="G32:N32"/>
    <mergeCell ref="G33:N33"/>
    <mergeCell ref="G35:N35"/>
    <mergeCell ref="G36:N36"/>
    <mergeCell ref="C39:F39"/>
    <mergeCell ref="B24:B50"/>
    <mergeCell ref="K13:K16"/>
    <mergeCell ref="A18:G18"/>
    <mergeCell ref="A19:G19"/>
    <mergeCell ref="A20:A22"/>
    <mergeCell ref="B20:F20"/>
    <mergeCell ref="B21:B22"/>
  </mergeCells>
  <conditionalFormatting sqref="M13">
    <cfRule type="expression" dxfId="98" priority="5">
      <formula>$D$13&lt;&gt;$M$13</formula>
    </cfRule>
  </conditionalFormatting>
  <conditionalFormatting sqref="M14">
    <cfRule type="expression" dxfId="97" priority="4">
      <formula>$D$14&lt;&gt;$M$14</formula>
    </cfRule>
  </conditionalFormatting>
  <conditionalFormatting sqref="M15">
    <cfRule type="expression" dxfId="96" priority="3">
      <formula>$D$15&lt;&gt;$M$15</formula>
    </cfRule>
  </conditionalFormatting>
  <conditionalFormatting sqref="M16">
    <cfRule type="expression" dxfId="95" priority="2">
      <formula>$D$16&lt;&gt;$M$16</formula>
    </cfRule>
  </conditionalFormatting>
  <conditionalFormatting sqref="M17">
    <cfRule type="expression" dxfId="94" priority="1">
      <formula>$H$17&lt;&gt;$M$17</formula>
    </cfRule>
  </conditionalFormatting>
  <pageMargins left="0.7" right="0.7" top="0.75" bottom="0.75" header="0.3" footer="0.3"/>
  <pageSetup paperSize="9" scale="46" orientation="portrait" r:id="rId1"/>
  <colBreaks count="1" manualBreakCount="1">
    <brk id="1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CH50"/>
  <sheetViews>
    <sheetView view="pageBreakPreview" topLeftCell="A23" zoomScale="70" zoomScaleNormal="80" zoomScaleSheetLayoutView="70" workbookViewId="0">
      <selection activeCell="F27" sqref="F27"/>
    </sheetView>
  </sheetViews>
  <sheetFormatPr defaultColWidth="9.140625" defaultRowHeight="15.75"/>
  <cols>
    <col min="1" max="1" width="4.85546875" style="34" customWidth="1"/>
    <col min="2" max="2" width="12.28515625" style="191" customWidth="1"/>
    <col min="3" max="3" width="89.85546875" style="34" customWidth="1"/>
    <col min="4" max="4" width="12.85546875" style="35" customWidth="1"/>
    <col min="5" max="6" width="10" style="35" customWidth="1"/>
    <col min="7" max="7" width="10.5703125" style="36" customWidth="1"/>
    <col min="8" max="9" width="9.140625" style="28"/>
    <col min="10" max="10" width="9.28515625" style="28" bestFit="1" customWidth="1"/>
    <col min="11" max="11" width="10.7109375" style="28" customWidth="1"/>
    <col min="12" max="12" width="9.140625" style="28"/>
    <col min="13" max="13" width="14.710937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74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87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86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96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95">
        <v>1</v>
      </c>
      <c r="B12" s="197" t="s">
        <v>8</v>
      </c>
      <c r="C12" s="197" t="s">
        <v>9</v>
      </c>
      <c r="D12" s="58">
        <v>4</v>
      </c>
      <c r="E12" s="58">
        <v>5</v>
      </c>
      <c r="F12" s="59">
        <v>6</v>
      </c>
      <c r="G12" s="58">
        <v>7</v>
      </c>
      <c r="H12" s="194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90" customHeight="1">
      <c r="A13" s="668"/>
      <c r="B13" s="671" t="s">
        <v>53</v>
      </c>
      <c r="C13" s="182" t="s">
        <v>434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181" t="s">
        <v>432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17" t="s">
        <v>433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411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7.7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4</v>
      </c>
      <c r="I17" s="529">
        <f>F41</f>
        <v>4</v>
      </c>
      <c r="J17" s="530">
        <f>IF(I17/H17*100&gt;100,100,I17/H17*100)</f>
        <v>100</v>
      </c>
      <c r="K17" s="530">
        <f>(J17+G17)/2</f>
        <v>50</v>
      </c>
      <c r="L17" s="26"/>
      <c r="M17" s="536">
        <v>1.78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192" t="s">
        <v>12</v>
      </c>
      <c r="D22" s="193" t="s">
        <v>13</v>
      </c>
      <c r="E22" s="193" t="s">
        <v>14</v>
      </c>
      <c r="F22" s="193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435</v>
      </c>
      <c r="D26" s="6" t="s">
        <v>18</v>
      </c>
      <c r="E26" s="521">
        <v>0</v>
      </c>
      <c r="F26" s="635"/>
      <c r="G26" s="707"/>
      <c r="H26" s="707"/>
      <c r="I26" s="707"/>
      <c r="J26" s="70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436</v>
      </c>
      <c r="D27" s="6" t="s">
        <v>18</v>
      </c>
      <c r="E27" s="521">
        <v>0</v>
      </c>
      <c r="F27" s="635"/>
      <c r="G27" s="707"/>
      <c r="H27" s="707"/>
      <c r="I27" s="707"/>
      <c r="J27" s="70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458" t="s">
        <v>437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458" t="s">
        <v>395</v>
      </c>
      <c r="D30" s="6" t="s">
        <v>18</v>
      </c>
      <c r="E30" s="90">
        <v>4</v>
      </c>
      <c r="F30" s="90">
        <f>F41</f>
        <v>4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438</v>
      </c>
      <c r="D32" s="6" t="s">
        <v>18</v>
      </c>
      <c r="E32" s="521">
        <v>0</v>
      </c>
      <c r="F32" s="635">
        <v>1</v>
      </c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414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405</v>
      </c>
      <c r="D35" s="500" t="s">
        <v>400</v>
      </c>
      <c r="E35" s="512">
        <v>0</v>
      </c>
      <c r="F35" s="63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33.75" customHeight="1">
      <c r="A36" s="684"/>
      <c r="B36" s="687"/>
      <c r="C36" s="513" t="s">
        <v>406</v>
      </c>
      <c r="D36" s="514" t="s">
        <v>402</v>
      </c>
      <c r="E36" s="515">
        <f>SUM(E37:E38)</f>
        <v>0</v>
      </c>
      <c r="F36" s="515">
        <f>SUM(F37:F38)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24" customHeight="1">
      <c r="A37" s="684"/>
      <c r="B37" s="687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24" customHeight="1">
      <c r="A38" s="684"/>
      <c r="B38" s="687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ROUND(SUM(E42:E50)/4,2)</f>
        <v>4</v>
      </c>
      <c r="F41" s="75">
        <f>IF(SUM(F42:F50)&gt;0,ROUND(SUM(F42:F50)/1,2),0)</f>
        <v>4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0</v>
      </c>
      <c r="F42" s="535">
        <v>0</v>
      </c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0</v>
      </c>
      <c r="F43" s="535">
        <v>0</v>
      </c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0</v>
      </c>
      <c r="F44" s="535">
        <v>0</v>
      </c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0</v>
      </c>
      <c r="F45" s="8">
        <v>0</v>
      </c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0</v>
      </c>
      <c r="F46" s="8">
        <v>0</v>
      </c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4</v>
      </c>
      <c r="F47" s="104">
        <v>4</v>
      </c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4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4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4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31">
    <mergeCell ref="A8:A11"/>
    <mergeCell ref="B8:J8"/>
    <mergeCell ref="A1:K1"/>
    <mergeCell ref="A2:K2"/>
    <mergeCell ref="A3:K3"/>
    <mergeCell ref="A4:K4"/>
    <mergeCell ref="A5:K5"/>
    <mergeCell ref="B13:B16"/>
    <mergeCell ref="H13:H16"/>
    <mergeCell ref="I13:I16"/>
    <mergeCell ref="J13:J16"/>
    <mergeCell ref="K8:K11"/>
    <mergeCell ref="B9:B10"/>
    <mergeCell ref="C9:G10"/>
    <mergeCell ref="H9:J10"/>
    <mergeCell ref="M8:M11"/>
    <mergeCell ref="G42:J50"/>
    <mergeCell ref="A24:A50"/>
    <mergeCell ref="B24:B50"/>
    <mergeCell ref="G26:J27"/>
    <mergeCell ref="G32:N32"/>
    <mergeCell ref="G33:N33"/>
    <mergeCell ref="C39:F39"/>
    <mergeCell ref="K13:K16"/>
    <mergeCell ref="A18:G18"/>
    <mergeCell ref="A19:G19"/>
    <mergeCell ref="A20:A22"/>
    <mergeCell ref="B20:F20"/>
    <mergeCell ref="B21:B22"/>
    <mergeCell ref="C21:F21"/>
    <mergeCell ref="A13:A17"/>
  </mergeCells>
  <conditionalFormatting sqref="M13">
    <cfRule type="expression" dxfId="93" priority="5">
      <formula>$D$13&lt;&gt;$M$13</formula>
    </cfRule>
  </conditionalFormatting>
  <conditionalFormatting sqref="M14">
    <cfRule type="expression" dxfId="92" priority="4">
      <formula>$D$14&lt;&gt;$M$14</formula>
    </cfRule>
  </conditionalFormatting>
  <conditionalFormatting sqref="M15">
    <cfRule type="expression" dxfId="91" priority="3">
      <formula>$D$15&lt;&gt;$M$15</formula>
    </cfRule>
  </conditionalFormatting>
  <conditionalFormatting sqref="M16">
    <cfRule type="expression" dxfId="90" priority="2">
      <formula>$D$16&lt;&gt;$M$16</formula>
    </cfRule>
  </conditionalFormatting>
  <conditionalFormatting sqref="M17">
    <cfRule type="expression" dxfId="89" priority="1">
      <formula>$H$17&lt;&gt;$M$17</formula>
    </cfRule>
  </conditionalFormatting>
  <pageMargins left="0.7" right="0.7" top="0.75" bottom="0.75" header="0.3" footer="0.3"/>
  <pageSetup paperSize="9" scale="46" orientation="portrait" r:id="rId1"/>
  <colBreaks count="1" manualBreakCount="1">
    <brk id="1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CH50"/>
  <sheetViews>
    <sheetView view="pageBreakPreview" topLeftCell="A16" zoomScale="70" zoomScaleNormal="80" zoomScaleSheetLayoutView="70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81" customWidth="1"/>
    <col min="3" max="3" width="89.85546875" style="34" customWidth="1"/>
    <col min="4" max="4" width="10.42578125" style="35" customWidth="1"/>
    <col min="5" max="6" width="10" style="35" customWidth="1"/>
    <col min="7" max="7" width="7.7109375" style="36" customWidth="1"/>
    <col min="8" max="9" width="9.140625" style="28"/>
    <col min="10" max="10" width="9.28515625" style="28" bestFit="1" customWidth="1"/>
    <col min="11" max="11" width="10.7109375" style="28" customWidth="1"/>
    <col min="12" max="12" width="9.140625" style="28"/>
    <col min="13" max="13" width="14.710937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74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142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143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202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199">
        <v>1</v>
      </c>
      <c r="B12" s="203" t="s">
        <v>8</v>
      </c>
      <c r="C12" s="203" t="s">
        <v>9</v>
      </c>
      <c r="D12" s="58">
        <v>4</v>
      </c>
      <c r="E12" s="58">
        <v>5</v>
      </c>
      <c r="F12" s="59">
        <v>6</v>
      </c>
      <c r="G12" s="58">
        <v>7</v>
      </c>
      <c r="H12" s="198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90" customHeight="1">
      <c r="A13" s="668"/>
      <c r="B13" s="671" t="s">
        <v>53</v>
      </c>
      <c r="C13" s="182" t="s">
        <v>434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181" t="s">
        <v>432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17" t="s">
        <v>433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411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7.7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200" t="s">
        <v>12</v>
      </c>
      <c r="D22" s="201" t="s">
        <v>13</v>
      </c>
      <c r="E22" s="201" t="s">
        <v>14</v>
      </c>
      <c r="F22" s="201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710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711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711"/>
      <c r="C26" s="33" t="s">
        <v>435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711"/>
      <c r="C27" s="33" t="s">
        <v>436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711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711"/>
      <c r="C29" s="458" t="s">
        <v>437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711"/>
      <c r="C30" s="458" t="s">
        <v>395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711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711"/>
      <c r="C32" s="33" t="s">
        <v>438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s="29" customFormat="1" ht="19.5" customHeight="1">
      <c r="A33" s="684"/>
      <c r="B33" s="711"/>
      <c r="C33" s="33" t="s">
        <v>414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s="29" customFormat="1" ht="22.5" customHeight="1">
      <c r="A34" s="684"/>
      <c r="B34" s="711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7" s="29" customFormat="1" ht="23.25" customHeight="1">
      <c r="A35" s="684"/>
      <c r="B35" s="711"/>
      <c r="C35" s="499" t="s">
        <v>405</v>
      </c>
      <c r="D35" s="500" t="s">
        <v>400</v>
      </c>
      <c r="E35" s="512">
        <v>0</v>
      </c>
      <c r="F35" s="634"/>
      <c r="G35" s="661"/>
      <c r="H35" s="662"/>
      <c r="I35" s="662"/>
      <c r="J35" s="662"/>
      <c r="K35" s="662"/>
      <c r="L35" s="662"/>
      <c r="M35" s="662"/>
      <c r="N35" s="662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</row>
    <row r="36" spans="1:77" s="29" customFormat="1" ht="19.5" customHeight="1">
      <c r="A36" s="684"/>
      <c r="B36" s="711"/>
      <c r="C36" s="513" t="s">
        <v>406</v>
      </c>
      <c r="D36" s="514" t="s">
        <v>402</v>
      </c>
      <c r="E36" s="515">
        <f>SUM(E37:E38)</f>
        <v>0</v>
      </c>
      <c r="F36" s="515">
        <f>SUM(F37:F38)</f>
        <v>0</v>
      </c>
      <c r="G36" s="661"/>
      <c r="H36" s="662"/>
      <c r="I36" s="662"/>
      <c r="J36" s="662"/>
      <c r="K36" s="662"/>
      <c r="L36" s="662"/>
      <c r="M36" s="662"/>
      <c r="N36" s="662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</row>
    <row r="37" spans="1:77" s="29" customFormat="1" ht="21" customHeight="1">
      <c r="A37" s="684"/>
      <c r="B37" s="711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</row>
    <row r="38" spans="1:77" s="29" customFormat="1" ht="33.75" customHeight="1">
      <c r="A38" s="684"/>
      <c r="B38" s="711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</row>
    <row r="39" spans="1:77" s="29" customFormat="1">
      <c r="A39" s="684"/>
      <c r="B39" s="711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7" s="29" customFormat="1" ht="15.75" customHeight="1">
      <c r="A40" s="684"/>
      <c r="B40" s="711"/>
      <c r="C40" s="186" t="s">
        <v>27</v>
      </c>
      <c r="D40" s="2"/>
      <c r="E40" s="9" t="s">
        <v>19</v>
      </c>
      <c r="F40" s="9" t="s">
        <v>20</v>
      </c>
      <c r="G40" s="693" t="s">
        <v>70</v>
      </c>
      <c r="H40" s="694"/>
      <c r="I40" s="694"/>
      <c r="J40" s="694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7" s="29" customFormat="1">
      <c r="A41" s="684"/>
      <c r="B41" s="711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IF(SUM(F42:F50)&gt;0,ROUND(SUM(F42:F50)/5,2),0)</f>
        <v>0</v>
      </c>
      <c r="G41" s="693"/>
      <c r="H41" s="694"/>
      <c r="I41" s="694"/>
      <c r="J41" s="694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7" s="29" customFormat="1">
      <c r="A42" s="684"/>
      <c r="B42" s="711"/>
      <c r="C42" s="7" t="s">
        <v>60</v>
      </c>
      <c r="D42" s="6" t="s">
        <v>18</v>
      </c>
      <c r="E42" s="516">
        <v>0</v>
      </c>
      <c r="F42" s="535"/>
      <c r="G42" s="693"/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7" s="29" customFormat="1">
      <c r="A43" s="684"/>
      <c r="B43" s="711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7" s="29" customFormat="1">
      <c r="A44" s="684"/>
      <c r="B44" s="711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7" s="29" customFormat="1">
      <c r="A45" s="684"/>
      <c r="B45" s="711"/>
      <c r="C45" s="7" t="s">
        <v>29</v>
      </c>
      <c r="D45" s="6" t="s">
        <v>18</v>
      </c>
      <c r="E45" s="516">
        <v>0</v>
      </c>
      <c r="F45" s="8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7" s="29" customFormat="1">
      <c r="A46" s="684"/>
      <c r="B46" s="711"/>
      <c r="C46" s="7" t="s">
        <v>63</v>
      </c>
      <c r="D46" s="6" t="s">
        <v>18</v>
      </c>
      <c r="E46" s="516">
        <v>0</v>
      </c>
      <c r="F46" s="8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7" s="29" customFormat="1">
      <c r="A47" s="684"/>
      <c r="B47" s="711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7" s="29" customFormat="1">
      <c r="A48" s="684"/>
      <c r="B48" s="711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2:6">
      <c r="B49" s="711"/>
      <c r="C49" s="7" t="s">
        <v>65</v>
      </c>
      <c r="D49" s="6" t="s">
        <v>18</v>
      </c>
      <c r="E49" s="516">
        <v>0</v>
      </c>
      <c r="F49" s="104"/>
    </row>
    <row r="50" spans="2:6">
      <c r="B50" s="711"/>
      <c r="C50" s="7" t="s">
        <v>66</v>
      </c>
      <c r="D50" s="6" t="s">
        <v>18</v>
      </c>
      <c r="E50" s="516">
        <v>0</v>
      </c>
      <c r="F50" s="104"/>
    </row>
  </sheetData>
  <mergeCells count="33">
    <mergeCell ref="A24:A48"/>
    <mergeCell ref="G26:J27"/>
    <mergeCell ref="G32:N32"/>
    <mergeCell ref="G33:N33"/>
    <mergeCell ref="G35:N35"/>
    <mergeCell ref="G36:N36"/>
    <mergeCell ref="G40:J48"/>
    <mergeCell ref="C39:F39"/>
    <mergeCell ref="B24:B50"/>
    <mergeCell ref="K13:K16"/>
    <mergeCell ref="A18:G18"/>
    <mergeCell ref="A19:G19"/>
    <mergeCell ref="A20:A22"/>
    <mergeCell ref="B20:F20"/>
    <mergeCell ref="B21:B22"/>
    <mergeCell ref="C21:F21"/>
    <mergeCell ref="A13:A17"/>
    <mergeCell ref="B13:B16"/>
    <mergeCell ref="H13:H16"/>
    <mergeCell ref="I13:I16"/>
    <mergeCell ref="J13:J16"/>
    <mergeCell ref="M8:M11"/>
    <mergeCell ref="A1:K1"/>
    <mergeCell ref="A2:K2"/>
    <mergeCell ref="A3:K3"/>
    <mergeCell ref="A4:K4"/>
    <mergeCell ref="A5:K5"/>
    <mergeCell ref="A8:A11"/>
    <mergeCell ref="B8:J8"/>
    <mergeCell ref="K8:K11"/>
    <mergeCell ref="B9:B10"/>
    <mergeCell ref="C9:G10"/>
    <mergeCell ref="H9:J10"/>
  </mergeCells>
  <conditionalFormatting sqref="M13">
    <cfRule type="expression" dxfId="88" priority="5">
      <formula>$D$13&lt;&gt;$M$13</formula>
    </cfRule>
  </conditionalFormatting>
  <conditionalFormatting sqref="M14">
    <cfRule type="expression" dxfId="87" priority="4">
      <formula>$D$14&lt;&gt;$M$14</formula>
    </cfRule>
  </conditionalFormatting>
  <conditionalFormatting sqref="M15">
    <cfRule type="expression" dxfId="86" priority="3">
      <formula>$D$15&lt;&gt;$M$15</formula>
    </cfRule>
  </conditionalFormatting>
  <conditionalFormatting sqref="M16">
    <cfRule type="expression" dxfId="85" priority="2">
      <formula>$D$16&lt;&gt;$M$16</formula>
    </cfRule>
  </conditionalFormatting>
  <conditionalFormatting sqref="M17">
    <cfRule type="expression" dxfId="84" priority="1">
      <formula>$H$17&lt;&gt;$M$17</formula>
    </cfRule>
  </conditionalFormatting>
  <pageMargins left="0.7" right="0.7" top="0.75" bottom="0.75" header="0.3" footer="0.3"/>
  <pageSetup paperSize="9" scale="47" orientation="portrait" r:id="rId1"/>
  <colBreaks count="1" manualBreakCount="1">
    <brk id="1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CH50"/>
  <sheetViews>
    <sheetView view="pageBreakPreview" topLeftCell="A16" zoomScale="70" zoomScaleNormal="80" zoomScaleSheetLayoutView="70" workbookViewId="0">
      <selection activeCell="P39" sqref="P39:P40"/>
    </sheetView>
  </sheetViews>
  <sheetFormatPr defaultColWidth="9.140625" defaultRowHeight="15.75"/>
  <cols>
    <col min="1" max="1" width="4.85546875" style="34" customWidth="1"/>
    <col min="2" max="2" width="12.28515625" style="77" customWidth="1"/>
    <col min="3" max="3" width="89.85546875" style="34" customWidth="1"/>
    <col min="4" max="4" width="13.140625" style="35" customWidth="1"/>
    <col min="5" max="6" width="10" style="35" customWidth="1"/>
    <col min="7" max="7" width="7.7109375" style="36" customWidth="1"/>
    <col min="8" max="9" width="9.140625" style="28"/>
    <col min="10" max="10" width="9.28515625" style="28" bestFit="1" customWidth="1"/>
    <col min="11" max="11" width="10.7109375" style="28" customWidth="1"/>
    <col min="12" max="12" width="9.140625" style="28"/>
    <col min="13" max="13" width="14.710937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74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86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86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209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208">
        <v>1</v>
      </c>
      <c r="B12" s="210" t="s">
        <v>8</v>
      </c>
      <c r="C12" s="210" t="s">
        <v>9</v>
      </c>
      <c r="D12" s="58">
        <v>4</v>
      </c>
      <c r="E12" s="58">
        <v>5</v>
      </c>
      <c r="F12" s="59">
        <v>6</v>
      </c>
      <c r="G12" s="58">
        <v>7</v>
      </c>
      <c r="H12" s="207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90" customHeight="1">
      <c r="A13" s="668"/>
      <c r="B13" s="671" t="s">
        <v>53</v>
      </c>
      <c r="C13" s="182" t="s">
        <v>434</v>
      </c>
      <c r="D13" s="190">
        <f>E25</f>
        <v>59.3</v>
      </c>
      <c r="E13" s="190">
        <f>F25</f>
        <v>59.5</v>
      </c>
      <c r="F13" s="168">
        <f>IF(AND(D13=0,E13=0),"-",IF(E13/D13*100&gt;100,100,E13/D13*100))</f>
        <v>100</v>
      </c>
      <c r="G13" s="62" t="s">
        <v>23</v>
      </c>
      <c r="H13" s="674"/>
      <c r="I13" s="677"/>
      <c r="J13" s="655"/>
      <c r="K13" s="658"/>
      <c r="L13" s="12"/>
      <c r="M13" s="190">
        <v>59.3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181" t="s">
        <v>432</v>
      </c>
      <c r="D14" s="190">
        <f>E28</f>
        <v>37.4</v>
      </c>
      <c r="E14" s="190">
        <f>F28</f>
        <v>37.4</v>
      </c>
      <c r="F14" s="168">
        <f>IF(AND(D14=0,E14=0),"-",IF(E14/D14*100&gt;100,100,E14/D14*100))</f>
        <v>100</v>
      </c>
      <c r="G14" s="62" t="s">
        <v>23</v>
      </c>
      <c r="H14" s="675"/>
      <c r="I14" s="678"/>
      <c r="J14" s="656"/>
      <c r="K14" s="659"/>
      <c r="L14" s="12"/>
      <c r="M14" s="190">
        <v>37.4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17" t="s">
        <v>433</v>
      </c>
      <c r="D15" s="166">
        <f>E31</f>
        <v>45.5</v>
      </c>
      <c r="E15" s="166">
        <f>F31</f>
        <v>6.7</v>
      </c>
      <c r="F15" s="165">
        <f>IF(D15&gt;0,IF(E15/D15*100&gt;100,100,E15/D15*100),0)</f>
        <v>14.725274725274726</v>
      </c>
      <c r="G15" s="62" t="s">
        <v>23</v>
      </c>
      <c r="H15" s="675"/>
      <c r="I15" s="678"/>
      <c r="J15" s="656"/>
      <c r="K15" s="659"/>
      <c r="L15" s="12"/>
      <c r="M15" s="190">
        <v>45.5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411</v>
      </c>
      <c r="D16" s="169">
        <f>E34</f>
        <v>0</v>
      </c>
      <c r="E16" s="169">
        <f>F34</f>
        <v>100</v>
      </c>
      <c r="F16" s="168" t="e">
        <f>IF(AND(D16=0,E16=0),"-",IF(E16/D16*100&gt;100,100,E16/D16*100))</f>
        <v>#DIV/0!</v>
      </c>
      <c r="G16" s="24" t="s">
        <v>23</v>
      </c>
      <c r="H16" s="676"/>
      <c r="I16" s="679"/>
      <c r="J16" s="657"/>
      <c r="K16" s="660"/>
      <c r="L16" s="12"/>
      <c r="M16" s="190">
        <v>100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7.7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 t="e">
        <f>IF(AND(F13="-",F14="-",F16="-"),F15,SUM(F13:F16)/4)</f>
        <v>#DIV/0!</v>
      </c>
      <c r="H17" s="529">
        <f>E41</f>
        <v>108.67</v>
      </c>
      <c r="I17" s="529">
        <f>F41</f>
        <v>107.17</v>
      </c>
      <c r="J17" s="530">
        <f>IF(I17/H17*100&gt;100,100,I17/H17*100)</f>
        <v>98.619674243121381</v>
      </c>
      <c r="K17" s="530" t="e">
        <f>(J17+G17)/2</f>
        <v>#DIV/0!</v>
      </c>
      <c r="L17" s="26"/>
      <c r="M17" s="536">
        <v>108.67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204" t="s">
        <v>12</v>
      </c>
      <c r="D22" s="205" t="s">
        <v>13</v>
      </c>
      <c r="E22" s="205" t="s">
        <v>14</v>
      </c>
      <c r="F22" s="205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685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686"/>
      <c r="C25" s="183" t="s">
        <v>265</v>
      </c>
      <c r="D25" s="4" t="s">
        <v>25</v>
      </c>
      <c r="E25" s="5">
        <f>IF(E27=0,0,ROUND(E26/E27*100,1))</f>
        <v>59.3</v>
      </c>
      <c r="F25" s="5">
        <f>IF(F27=0,0,ROUND(F26/F27*100,1))</f>
        <v>59.5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686"/>
      <c r="C26" s="33" t="s">
        <v>435</v>
      </c>
      <c r="D26" s="6" t="s">
        <v>18</v>
      </c>
      <c r="E26" s="521">
        <v>32</v>
      </c>
      <c r="F26" s="8">
        <v>25</v>
      </c>
      <c r="G26" s="707"/>
      <c r="H26" s="707"/>
      <c r="I26" s="707"/>
      <c r="J26" s="70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686"/>
      <c r="C27" s="33" t="s">
        <v>436</v>
      </c>
      <c r="D27" s="6" t="s">
        <v>18</v>
      </c>
      <c r="E27" s="521">
        <v>54</v>
      </c>
      <c r="F27" s="8">
        <v>42</v>
      </c>
      <c r="G27" s="707"/>
      <c r="H27" s="707"/>
      <c r="I27" s="707"/>
      <c r="J27" s="707"/>
      <c r="K27" s="28"/>
      <c r="L27" s="28"/>
      <c r="M27" s="16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686"/>
      <c r="C28" s="183" t="s">
        <v>266</v>
      </c>
      <c r="D28" s="4" t="s">
        <v>25</v>
      </c>
      <c r="E28" s="5">
        <f>IF(E30=0,0,ROUND(E29/E30*100,1))</f>
        <v>37.4</v>
      </c>
      <c r="F28" s="5">
        <f>IF(F30=0,0,ROUND(F29/F30*100,1))</f>
        <v>37.4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686"/>
      <c r="C29" s="458" t="s">
        <v>437</v>
      </c>
      <c r="D29" s="6" t="s">
        <v>18</v>
      </c>
      <c r="E29" s="90">
        <v>40</v>
      </c>
      <c r="F29" s="560">
        <v>40</v>
      </c>
      <c r="G29" s="28"/>
      <c r="H29" s="28"/>
      <c r="I29" s="28"/>
      <c r="J29" s="28"/>
      <c r="K29" s="28"/>
      <c r="M29" s="497"/>
      <c r="N29" s="167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686"/>
      <c r="C30" s="458" t="s">
        <v>395</v>
      </c>
      <c r="D30" s="6" t="s">
        <v>18</v>
      </c>
      <c r="E30" s="90">
        <v>107</v>
      </c>
      <c r="F30" s="90">
        <v>107</v>
      </c>
      <c r="G30" s="28"/>
      <c r="H30" s="28"/>
      <c r="I30" s="28"/>
      <c r="J30" s="28"/>
      <c r="K30" s="28"/>
      <c r="M30" s="497"/>
      <c r="N30" s="167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686"/>
      <c r="C31" s="184" t="s">
        <v>269</v>
      </c>
      <c r="D31" s="4" t="s">
        <v>25</v>
      </c>
      <c r="E31" s="5">
        <f>IF(E33=0,0,ROUND(E32/E33*100,1))</f>
        <v>45.5</v>
      </c>
      <c r="F31" s="5">
        <f>IF(F33=0,0,ROUND(F32/F33*100,1))</f>
        <v>6.7</v>
      </c>
      <c r="G31" s="28"/>
      <c r="H31" s="28"/>
      <c r="I31" s="28"/>
      <c r="J31" s="28"/>
      <c r="K31" s="28"/>
      <c r="M31" s="497"/>
      <c r="N31" s="167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686"/>
      <c r="C32" s="33" t="s">
        <v>438</v>
      </c>
      <c r="D32" s="6" t="s">
        <v>18</v>
      </c>
      <c r="E32" s="521">
        <v>5</v>
      </c>
      <c r="F32" s="635">
        <v>1</v>
      </c>
      <c r="G32" s="495"/>
      <c r="H32" s="28"/>
      <c r="I32" s="28"/>
      <c r="J32" s="28"/>
      <c r="K32" s="28"/>
      <c r="M32" s="497"/>
      <c r="N32" s="167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s="29" customFormat="1" ht="19.5" customHeight="1">
      <c r="A33" s="684"/>
      <c r="B33" s="686"/>
      <c r="C33" s="33" t="s">
        <v>414</v>
      </c>
      <c r="D33" s="6" t="s">
        <v>18</v>
      </c>
      <c r="E33" s="521">
        <v>11</v>
      </c>
      <c r="F33" s="635">
        <v>15</v>
      </c>
      <c r="G33" s="495"/>
      <c r="H33" s="28"/>
      <c r="I33" s="28"/>
      <c r="J33" s="28"/>
      <c r="K33" s="28"/>
      <c r="M33" s="497"/>
      <c r="N33" s="496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8" s="29" customFormat="1" ht="22.5" customHeight="1">
      <c r="A34" s="684"/>
      <c r="B34" s="686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IF(F36=0,0,ROUND(SUM(F37:F38)/F36*100,1))</f>
        <v>100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8" s="29" customFormat="1" ht="36.75" customHeight="1">
      <c r="A35" s="684"/>
      <c r="B35" s="687"/>
      <c r="C35" s="499" t="s">
        <v>405</v>
      </c>
      <c r="D35" s="500" t="s">
        <v>400</v>
      </c>
      <c r="E35" s="512">
        <v>1</v>
      </c>
      <c r="F35" s="634">
        <v>1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1:78" s="29" customFormat="1" ht="33.75" customHeight="1">
      <c r="A36" s="684"/>
      <c r="B36" s="687"/>
      <c r="C36" s="513" t="s">
        <v>406</v>
      </c>
      <c r="D36" s="514" t="s">
        <v>402</v>
      </c>
      <c r="E36" s="515">
        <f>SUM(E37:E38)</f>
        <v>0</v>
      </c>
      <c r="F36" s="515">
        <f>SUM(F37:F38)</f>
        <v>3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</row>
    <row r="37" spans="1:78" s="29" customFormat="1" ht="24" customHeight="1">
      <c r="A37" s="684"/>
      <c r="B37" s="687"/>
      <c r="C37" s="185" t="s">
        <v>397</v>
      </c>
      <c r="D37" s="6" t="s">
        <v>59</v>
      </c>
      <c r="E37" s="104">
        <v>0</v>
      </c>
      <c r="F37" s="535">
        <v>3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</row>
    <row r="38" spans="1:78" s="29" customFormat="1" ht="24" customHeight="1">
      <c r="A38" s="684"/>
      <c r="B38" s="687"/>
      <c r="C38" s="185" t="s">
        <v>398</v>
      </c>
      <c r="D38" s="6" t="s">
        <v>59</v>
      </c>
      <c r="E38" s="104">
        <v>0</v>
      </c>
      <c r="F38" s="535">
        <v>0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</row>
    <row r="39" spans="1:78" s="29" customFormat="1" ht="21" customHeight="1">
      <c r="A39" s="684"/>
      <c r="B39" s="686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8" s="29" customFormat="1" ht="33.75" customHeight="1">
      <c r="A40" s="684"/>
      <c r="B40" s="686"/>
      <c r="C40" s="186" t="s">
        <v>27</v>
      </c>
      <c r="D40" s="2"/>
      <c r="E40" s="9" t="s">
        <v>19</v>
      </c>
      <c r="F40" s="9" t="s">
        <v>20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8" s="29" customFormat="1">
      <c r="A41" s="684"/>
      <c r="B41" s="686"/>
      <c r="C41" s="10" t="s">
        <v>28</v>
      </c>
      <c r="D41" s="11" t="s">
        <v>18</v>
      </c>
      <c r="E41" s="75">
        <f>ROUND(SUM(E42:E50)/9,2)</f>
        <v>108.67</v>
      </c>
      <c r="F41" s="75">
        <f>IF(SUM(F42:F50)&gt;0,ROUND(SUM(F42:F50)/6,2),0)</f>
        <v>107.17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8" s="29" customFormat="1" ht="15.75" customHeight="1">
      <c r="A42" s="684"/>
      <c r="B42" s="686"/>
      <c r="C42" s="7" t="s">
        <v>60</v>
      </c>
      <c r="D42" s="6" t="s">
        <v>18</v>
      </c>
      <c r="E42" s="516">
        <v>110</v>
      </c>
      <c r="F42" s="535">
        <v>108</v>
      </c>
      <c r="G42" s="693" t="s">
        <v>70</v>
      </c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8" s="29" customFormat="1">
      <c r="A43" s="684"/>
      <c r="B43" s="686"/>
      <c r="C43" s="7" t="s">
        <v>61</v>
      </c>
      <c r="D43" s="6" t="s">
        <v>18</v>
      </c>
      <c r="E43" s="516">
        <v>110</v>
      </c>
      <c r="F43" s="535">
        <v>107</v>
      </c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8" s="29" customFormat="1">
      <c r="A44" s="684"/>
      <c r="B44" s="686"/>
      <c r="C44" s="7" t="s">
        <v>62</v>
      </c>
      <c r="D44" s="6" t="s">
        <v>18</v>
      </c>
      <c r="E44" s="516">
        <v>110</v>
      </c>
      <c r="F44" s="535">
        <v>107</v>
      </c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8" s="29" customFormat="1">
      <c r="A45" s="684"/>
      <c r="B45" s="686"/>
      <c r="C45" s="7" t="s">
        <v>29</v>
      </c>
      <c r="D45" s="6" t="s">
        <v>18</v>
      </c>
      <c r="E45" s="516">
        <v>110</v>
      </c>
      <c r="F45" s="535">
        <v>107</v>
      </c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8" s="29" customFormat="1">
      <c r="A46" s="684"/>
      <c r="B46" s="686"/>
      <c r="C46" s="7" t="s">
        <v>63</v>
      </c>
      <c r="D46" s="6" t="s">
        <v>18</v>
      </c>
      <c r="E46" s="516">
        <v>110</v>
      </c>
      <c r="F46" s="535">
        <v>107</v>
      </c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8" s="29" customFormat="1">
      <c r="A47" s="684"/>
      <c r="B47" s="686"/>
      <c r="C47" s="7" t="s">
        <v>64</v>
      </c>
      <c r="D47" s="6" t="s">
        <v>18</v>
      </c>
      <c r="E47" s="516">
        <v>107</v>
      </c>
      <c r="F47" s="104">
        <v>107</v>
      </c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8" s="29" customFormat="1">
      <c r="A48" s="684"/>
      <c r="B48" s="686"/>
      <c r="C48" s="7" t="s">
        <v>30</v>
      </c>
      <c r="D48" s="6" t="s">
        <v>18</v>
      </c>
      <c r="E48" s="516">
        <v>107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684"/>
      <c r="B49" s="686"/>
      <c r="C49" s="7" t="s">
        <v>65</v>
      </c>
      <c r="D49" s="6" t="s">
        <v>18</v>
      </c>
      <c r="E49" s="516">
        <v>107</v>
      </c>
      <c r="F49" s="104"/>
      <c r="G49" s="693"/>
      <c r="H49" s="694"/>
      <c r="I49" s="694"/>
      <c r="J49" s="69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684"/>
      <c r="B50" s="688"/>
      <c r="C50" s="7" t="s">
        <v>66</v>
      </c>
      <c r="D50" s="6" t="s">
        <v>18</v>
      </c>
      <c r="E50" s="516">
        <v>107</v>
      </c>
      <c r="F50" s="104"/>
      <c r="G50" s="693"/>
      <c r="H50" s="694"/>
      <c r="I50" s="694"/>
      <c r="J50" s="69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</sheetData>
  <mergeCells count="29">
    <mergeCell ref="A18:G18"/>
    <mergeCell ref="A19:G19"/>
    <mergeCell ref="A20:A22"/>
    <mergeCell ref="B21:B22"/>
    <mergeCell ref="B20:F20"/>
    <mergeCell ref="C21:F21"/>
    <mergeCell ref="A24:A50"/>
    <mergeCell ref="B24:B50"/>
    <mergeCell ref="C39:F39"/>
    <mergeCell ref="G42:J50"/>
    <mergeCell ref="G26:J27"/>
    <mergeCell ref="A1:K1"/>
    <mergeCell ref="A2:K2"/>
    <mergeCell ref="A3:K3"/>
    <mergeCell ref="A4:K4"/>
    <mergeCell ref="A5:K5"/>
    <mergeCell ref="M8:M11"/>
    <mergeCell ref="K13:K16"/>
    <mergeCell ref="A13:A17"/>
    <mergeCell ref="B13:B16"/>
    <mergeCell ref="H13:H16"/>
    <mergeCell ref="K8:K11"/>
    <mergeCell ref="B9:B10"/>
    <mergeCell ref="C9:G10"/>
    <mergeCell ref="H9:J10"/>
    <mergeCell ref="A8:A11"/>
    <mergeCell ref="B8:J8"/>
    <mergeCell ref="I13:I16"/>
    <mergeCell ref="J13:J16"/>
  </mergeCells>
  <conditionalFormatting sqref="M13">
    <cfRule type="expression" dxfId="83" priority="5">
      <formula>$D$13&lt;&gt;$M$13</formula>
    </cfRule>
  </conditionalFormatting>
  <conditionalFormatting sqref="M14">
    <cfRule type="expression" dxfId="82" priority="4">
      <formula>$D$14&lt;&gt;$M$14</formula>
    </cfRule>
  </conditionalFormatting>
  <conditionalFormatting sqref="M15">
    <cfRule type="expression" dxfId="81" priority="3">
      <formula>$D$15&lt;&gt;$M$15</formula>
    </cfRule>
  </conditionalFormatting>
  <conditionalFormatting sqref="M16">
    <cfRule type="expression" dxfId="80" priority="2">
      <formula>$D$16&lt;&gt;$M$16</formula>
    </cfRule>
  </conditionalFormatting>
  <conditionalFormatting sqref="M17">
    <cfRule type="expression" dxfId="79" priority="1">
      <formula>$H$17&lt;&gt;$M$17</formula>
    </cfRule>
  </conditionalFormatting>
  <pageMargins left="0.7" right="0.7" top="0.75" bottom="0.75" header="0.3" footer="0.3"/>
  <pageSetup paperSize="9" scale="47" orientation="portrait" r:id="rId1"/>
  <colBreaks count="1" manualBreakCount="1">
    <brk id="11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CH50"/>
  <sheetViews>
    <sheetView view="pageBreakPreview" topLeftCell="A17" zoomScale="70" zoomScaleNormal="80" zoomScaleSheetLayoutView="70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83" customWidth="1"/>
    <col min="3" max="3" width="89.85546875" style="34" customWidth="1"/>
    <col min="4" max="4" width="10.42578125" style="35" customWidth="1"/>
    <col min="5" max="6" width="10" style="35" customWidth="1"/>
    <col min="7" max="7" width="10" style="36" customWidth="1"/>
    <col min="8" max="9" width="9.140625" style="28"/>
    <col min="10" max="10" width="9.28515625" style="28" bestFit="1" customWidth="1"/>
    <col min="11" max="11" width="10.7109375" style="28" customWidth="1"/>
    <col min="12" max="12" width="9.140625" style="28"/>
    <col min="13" max="13" width="14.710937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74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86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274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209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208">
        <v>1</v>
      </c>
      <c r="B12" s="210" t="s">
        <v>8</v>
      </c>
      <c r="C12" s="210" t="s">
        <v>9</v>
      </c>
      <c r="D12" s="58">
        <v>4</v>
      </c>
      <c r="E12" s="58">
        <v>5</v>
      </c>
      <c r="F12" s="59">
        <v>6</v>
      </c>
      <c r="G12" s="58">
        <v>7</v>
      </c>
      <c r="H12" s="207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90" customHeight="1">
      <c r="A13" s="668"/>
      <c r="B13" s="671" t="s">
        <v>53</v>
      </c>
      <c r="C13" s="182" t="s">
        <v>434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181" t="s">
        <v>432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17" t="s">
        <v>433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411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7.7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204" t="s">
        <v>12</v>
      </c>
      <c r="D22" s="205" t="s">
        <v>13</v>
      </c>
      <c r="E22" s="205" t="s">
        <v>14</v>
      </c>
      <c r="F22" s="205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710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711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711"/>
      <c r="C26" s="33" t="s">
        <v>435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711"/>
      <c r="C27" s="33" t="s">
        <v>436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711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711"/>
      <c r="C29" s="458" t="s">
        <v>437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711"/>
      <c r="C30" s="458" t="s">
        <v>395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711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711"/>
      <c r="C32" s="33" t="s">
        <v>438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s="29" customFormat="1" ht="19.5" customHeight="1">
      <c r="A33" s="684"/>
      <c r="B33" s="711"/>
      <c r="C33" s="33" t="s">
        <v>414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s="29" customFormat="1" ht="22.5" customHeight="1">
      <c r="A34" s="684"/>
      <c r="B34" s="711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7" s="29" customFormat="1" ht="23.25" customHeight="1">
      <c r="A35" s="684"/>
      <c r="B35" s="711"/>
      <c r="C35" s="499" t="s">
        <v>405</v>
      </c>
      <c r="D35" s="500" t="s">
        <v>400</v>
      </c>
      <c r="E35" s="512">
        <v>0</v>
      </c>
      <c r="F35" s="634"/>
      <c r="G35" s="661"/>
      <c r="H35" s="662"/>
      <c r="I35" s="662"/>
      <c r="J35" s="662"/>
      <c r="K35" s="662"/>
      <c r="L35" s="662"/>
      <c r="M35" s="662"/>
      <c r="N35" s="662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</row>
    <row r="36" spans="1:77" s="29" customFormat="1" ht="19.5" customHeight="1">
      <c r="A36" s="684"/>
      <c r="B36" s="711"/>
      <c r="C36" s="513" t="s">
        <v>406</v>
      </c>
      <c r="D36" s="514" t="s">
        <v>402</v>
      </c>
      <c r="E36" s="515">
        <f>SUM(E37:E38)</f>
        <v>0</v>
      </c>
      <c r="F36" s="515">
        <f>SUM(F37:F38)</f>
        <v>0</v>
      </c>
      <c r="G36" s="661"/>
      <c r="H36" s="662"/>
      <c r="I36" s="662"/>
      <c r="J36" s="662"/>
      <c r="K36" s="662"/>
      <c r="L36" s="662"/>
      <c r="M36" s="662"/>
      <c r="N36" s="662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</row>
    <row r="37" spans="1:77" s="29" customFormat="1" ht="21" customHeight="1">
      <c r="A37" s="684"/>
      <c r="B37" s="711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</row>
    <row r="38" spans="1:77" s="29" customFormat="1" ht="33.75" customHeight="1">
      <c r="A38" s="684"/>
      <c r="B38" s="711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</row>
    <row r="39" spans="1:77" s="29" customFormat="1">
      <c r="A39" s="684"/>
      <c r="B39" s="711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7" s="29" customFormat="1" ht="33" customHeight="1">
      <c r="A40" s="684"/>
      <c r="B40" s="711"/>
      <c r="C40" s="186" t="s">
        <v>27</v>
      </c>
      <c r="D40" s="2"/>
      <c r="E40" s="9" t="s">
        <v>19</v>
      </c>
      <c r="F40" s="9" t="s">
        <v>20</v>
      </c>
      <c r="G40" s="693" t="s">
        <v>70</v>
      </c>
      <c r="H40" s="694"/>
      <c r="I40" s="694"/>
      <c r="J40" s="694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7" s="29" customFormat="1">
      <c r="A41" s="684"/>
      <c r="B41" s="711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IF(SUM(F42:F50)&gt;0,ROUND(SUM(F42:F50)/5,2),0)</f>
        <v>0</v>
      </c>
      <c r="G41" s="693"/>
      <c r="H41" s="694"/>
      <c r="I41" s="694"/>
      <c r="J41" s="694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7" s="29" customFormat="1">
      <c r="A42" s="684"/>
      <c r="B42" s="711"/>
      <c r="C42" s="7" t="s">
        <v>60</v>
      </c>
      <c r="D42" s="6" t="s">
        <v>18</v>
      </c>
      <c r="E42" s="516">
        <v>0</v>
      </c>
      <c r="F42" s="535"/>
      <c r="G42" s="693"/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7" s="29" customFormat="1">
      <c r="A43" s="684"/>
      <c r="B43" s="711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7" s="29" customFormat="1">
      <c r="A44" s="684"/>
      <c r="B44" s="711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7" s="29" customFormat="1">
      <c r="A45" s="684"/>
      <c r="B45" s="711"/>
      <c r="C45" s="7" t="s">
        <v>29</v>
      </c>
      <c r="D45" s="6" t="s">
        <v>18</v>
      </c>
      <c r="E45" s="516">
        <v>0</v>
      </c>
      <c r="F45" s="8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7" s="29" customFormat="1">
      <c r="A46" s="684"/>
      <c r="B46" s="711"/>
      <c r="C46" s="7" t="s">
        <v>63</v>
      </c>
      <c r="D46" s="6" t="s">
        <v>18</v>
      </c>
      <c r="E46" s="516">
        <v>0</v>
      </c>
      <c r="F46" s="8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7" s="29" customFormat="1">
      <c r="A47" s="684"/>
      <c r="B47" s="711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7" s="29" customFormat="1">
      <c r="A48" s="684"/>
      <c r="B48" s="711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2:6">
      <c r="B49" s="711"/>
      <c r="C49" s="7" t="s">
        <v>65</v>
      </c>
      <c r="D49" s="6" t="s">
        <v>18</v>
      </c>
      <c r="E49" s="516">
        <v>0</v>
      </c>
      <c r="F49" s="104"/>
    </row>
    <row r="50" spans="2:6">
      <c r="B50" s="711"/>
      <c r="C50" s="7" t="s">
        <v>66</v>
      </c>
      <c r="D50" s="6" t="s">
        <v>18</v>
      </c>
      <c r="E50" s="516">
        <v>0</v>
      </c>
      <c r="F50" s="104"/>
    </row>
  </sheetData>
  <mergeCells count="33">
    <mergeCell ref="A8:A11"/>
    <mergeCell ref="B8:J8"/>
    <mergeCell ref="A13:A17"/>
    <mergeCell ref="B13:B16"/>
    <mergeCell ref="H13:H16"/>
    <mergeCell ref="I13:I16"/>
    <mergeCell ref="A1:K1"/>
    <mergeCell ref="A2:K2"/>
    <mergeCell ref="A3:K3"/>
    <mergeCell ref="A4:K4"/>
    <mergeCell ref="A5:K5"/>
    <mergeCell ref="C21:F21"/>
    <mergeCell ref="K13:K16"/>
    <mergeCell ref="K8:K11"/>
    <mergeCell ref="B9:B10"/>
    <mergeCell ref="C9:G10"/>
    <mergeCell ref="H9:J10"/>
    <mergeCell ref="M8:M11"/>
    <mergeCell ref="G26:J27"/>
    <mergeCell ref="A24:A48"/>
    <mergeCell ref="G32:N32"/>
    <mergeCell ref="G33:N33"/>
    <mergeCell ref="G35:N35"/>
    <mergeCell ref="G36:N36"/>
    <mergeCell ref="G40:J48"/>
    <mergeCell ref="C39:F39"/>
    <mergeCell ref="B24:B50"/>
    <mergeCell ref="J13:J16"/>
    <mergeCell ref="A18:G18"/>
    <mergeCell ref="A19:G19"/>
    <mergeCell ref="A20:A22"/>
    <mergeCell ref="B21:B22"/>
    <mergeCell ref="B20:F20"/>
  </mergeCells>
  <conditionalFormatting sqref="M13">
    <cfRule type="expression" dxfId="78" priority="5">
      <formula>$D$13&lt;&gt;$M$13</formula>
    </cfRule>
  </conditionalFormatting>
  <conditionalFormatting sqref="M14">
    <cfRule type="expression" dxfId="77" priority="4">
      <formula>$D$14&lt;&gt;$M$14</formula>
    </cfRule>
  </conditionalFormatting>
  <conditionalFormatting sqref="M15">
    <cfRule type="expression" dxfId="76" priority="3">
      <formula>$D$15&lt;&gt;$M$15</formula>
    </cfRule>
  </conditionalFormatting>
  <conditionalFormatting sqref="M16">
    <cfRule type="expression" dxfId="75" priority="2">
      <formula>$D$16&lt;&gt;$M$16</formula>
    </cfRule>
  </conditionalFormatting>
  <conditionalFormatting sqref="M17">
    <cfRule type="expression" dxfId="74" priority="1">
      <formula>$H$17&lt;&gt;$M$17</formula>
    </cfRule>
  </conditionalFormatting>
  <pageMargins left="0.7" right="0.7" top="0.75" bottom="0.75" header="0.3" footer="0.3"/>
  <pageSetup paperSize="9" scale="47" orientation="portrait" r:id="rId1"/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CH50"/>
  <sheetViews>
    <sheetView view="pageBreakPreview" topLeftCell="A25" zoomScale="70" zoomScaleNormal="80" zoomScaleSheetLayoutView="70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206" customWidth="1"/>
    <col min="3" max="3" width="89.85546875" style="34" customWidth="1"/>
    <col min="4" max="4" width="10.42578125" style="35" customWidth="1"/>
    <col min="5" max="6" width="10" style="35" customWidth="1"/>
    <col min="7" max="7" width="7.7109375" style="36" customWidth="1"/>
    <col min="8" max="9" width="9.140625" style="28"/>
    <col min="10" max="10" width="9.28515625" style="28" bestFit="1" customWidth="1"/>
    <col min="11" max="11" width="10.7109375" style="28" customWidth="1"/>
    <col min="12" max="12" width="9.140625" style="28"/>
    <col min="13" max="13" width="14.710937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74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86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88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209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208">
        <v>1</v>
      </c>
      <c r="B12" s="210" t="s">
        <v>8</v>
      </c>
      <c r="C12" s="210" t="s">
        <v>9</v>
      </c>
      <c r="D12" s="58">
        <v>4</v>
      </c>
      <c r="E12" s="58">
        <v>5</v>
      </c>
      <c r="F12" s="59">
        <v>6</v>
      </c>
      <c r="G12" s="58">
        <v>7</v>
      </c>
      <c r="H12" s="207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90" customHeight="1">
      <c r="A13" s="668"/>
      <c r="B13" s="671" t="s">
        <v>53</v>
      </c>
      <c r="C13" s="182" t="s">
        <v>434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181" t="s">
        <v>432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17" t="s">
        <v>433</v>
      </c>
      <c r="D15" s="166">
        <f>E31</f>
        <v>50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50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411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7.7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0.56000000000000005</v>
      </c>
      <c r="I17" s="529">
        <f>F41</f>
        <v>1</v>
      </c>
      <c r="J17" s="530">
        <f>IF(I17/H17*100&gt;100,100,I17/H17*100)</f>
        <v>100</v>
      </c>
      <c r="K17" s="530">
        <f>(J17+G17)/2</f>
        <v>50</v>
      </c>
      <c r="L17" s="26"/>
      <c r="M17" s="536">
        <v>0.56000000000000005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204" t="s">
        <v>12</v>
      </c>
      <c r="D22" s="205" t="s">
        <v>13</v>
      </c>
      <c r="E22" s="205" t="s">
        <v>14</v>
      </c>
      <c r="F22" s="205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710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711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711"/>
      <c r="C26" s="33" t="s">
        <v>435</v>
      </c>
      <c r="D26" s="6" t="s">
        <v>18</v>
      </c>
      <c r="E26" s="521">
        <v>0</v>
      </c>
      <c r="F26" s="635">
        <v>0</v>
      </c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711"/>
      <c r="C27" s="33" t="s">
        <v>436</v>
      </c>
      <c r="D27" s="6" t="s">
        <v>18</v>
      </c>
      <c r="E27" s="521">
        <v>1</v>
      </c>
      <c r="F27" s="635">
        <v>1</v>
      </c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711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711"/>
      <c r="C29" s="458" t="s">
        <v>437</v>
      </c>
      <c r="D29" s="6" t="s">
        <v>18</v>
      </c>
      <c r="E29" s="90">
        <v>0</v>
      </c>
      <c r="F29" s="560">
        <v>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711"/>
      <c r="C30" s="458" t="s">
        <v>395</v>
      </c>
      <c r="D30" s="6" t="s">
        <v>18</v>
      </c>
      <c r="E30" s="90">
        <v>1</v>
      </c>
      <c r="F30" s="90">
        <f>F41</f>
        <v>1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711"/>
      <c r="C31" s="184" t="s">
        <v>269</v>
      </c>
      <c r="D31" s="4" t="s">
        <v>25</v>
      </c>
      <c r="E31" s="5">
        <f>IF(E33=0,0,ROUND(E32/E33*100,1))</f>
        <v>50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711"/>
      <c r="C32" s="33" t="s">
        <v>438</v>
      </c>
      <c r="D32" s="6" t="s">
        <v>18</v>
      </c>
      <c r="E32" s="521">
        <v>1</v>
      </c>
      <c r="F32" s="635">
        <v>0</v>
      </c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s="29" customFormat="1" ht="19.5" customHeight="1">
      <c r="A33" s="684"/>
      <c r="B33" s="711"/>
      <c r="C33" s="33" t="s">
        <v>414</v>
      </c>
      <c r="D33" s="6" t="s">
        <v>18</v>
      </c>
      <c r="E33" s="521">
        <v>2</v>
      </c>
      <c r="F33" s="635">
        <v>2</v>
      </c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s="29" customFormat="1" ht="22.5" customHeight="1">
      <c r="A34" s="684"/>
      <c r="B34" s="711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7" s="29" customFormat="1" ht="23.25" customHeight="1">
      <c r="A35" s="684"/>
      <c r="B35" s="711"/>
      <c r="C35" s="499" t="s">
        <v>405</v>
      </c>
      <c r="D35" s="500" t="s">
        <v>400</v>
      </c>
      <c r="E35" s="512">
        <v>0</v>
      </c>
      <c r="F35" s="634"/>
      <c r="G35" s="661"/>
      <c r="H35" s="662"/>
      <c r="I35" s="662"/>
      <c r="J35" s="662"/>
      <c r="K35" s="662"/>
      <c r="L35" s="662"/>
      <c r="M35" s="662"/>
      <c r="N35" s="662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</row>
    <row r="36" spans="1:77" s="29" customFormat="1" ht="19.5" customHeight="1">
      <c r="A36" s="684"/>
      <c r="B36" s="711"/>
      <c r="C36" s="513" t="s">
        <v>406</v>
      </c>
      <c r="D36" s="514" t="s">
        <v>402</v>
      </c>
      <c r="E36" s="515">
        <f>SUM(E37:E38)</f>
        <v>0</v>
      </c>
      <c r="F36" s="515">
        <f>SUM(F37:F38)</f>
        <v>0</v>
      </c>
      <c r="G36" s="661"/>
      <c r="H36" s="662"/>
      <c r="I36" s="662"/>
      <c r="J36" s="662"/>
      <c r="K36" s="662"/>
      <c r="L36" s="662"/>
      <c r="M36" s="662"/>
      <c r="N36" s="662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</row>
    <row r="37" spans="1:77" s="29" customFormat="1" ht="21" customHeight="1">
      <c r="A37" s="684"/>
      <c r="B37" s="711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</row>
    <row r="38" spans="1:77" s="29" customFormat="1" ht="33.75" customHeight="1">
      <c r="A38" s="684"/>
      <c r="B38" s="711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</row>
    <row r="39" spans="1:77" s="29" customFormat="1">
      <c r="A39" s="684"/>
      <c r="B39" s="711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7" s="29" customFormat="1" ht="15.75" customHeight="1">
      <c r="A40" s="684"/>
      <c r="B40" s="711"/>
      <c r="C40" s="186" t="s">
        <v>27</v>
      </c>
      <c r="D40" s="2"/>
      <c r="E40" s="9" t="s">
        <v>19</v>
      </c>
      <c r="F40" s="9" t="s">
        <v>20</v>
      </c>
      <c r="G40" s="693" t="s">
        <v>70</v>
      </c>
      <c r="H40" s="694"/>
      <c r="I40" s="694"/>
      <c r="J40" s="694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7" s="29" customFormat="1">
      <c r="A41" s="684"/>
      <c r="B41" s="711"/>
      <c r="C41" s="10" t="s">
        <v>28</v>
      </c>
      <c r="D41" s="11" t="s">
        <v>18</v>
      </c>
      <c r="E41" s="75">
        <f>ROUND(SUM(E42:E50)/9,2)</f>
        <v>0.56000000000000005</v>
      </c>
      <c r="F41" s="75">
        <f>IF(SUM(F42:F50)&gt;0,ROUND(SUM(F42:F50)/5,2),0)</f>
        <v>1</v>
      </c>
      <c r="G41" s="693"/>
      <c r="H41" s="694"/>
      <c r="I41" s="694"/>
      <c r="J41" s="694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7" s="29" customFormat="1">
      <c r="A42" s="684"/>
      <c r="B42" s="711"/>
      <c r="C42" s="7" t="s">
        <v>60</v>
      </c>
      <c r="D42" s="6" t="s">
        <v>18</v>
      </c>
      <c r="E42" s="516">
        <v>1</v>
      </c>
      <c r="F42" s="535">
        <v>1</v>
      </c>
      <c r="G42" s="693"/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7" s="29" customFormat="1">
      <c r="A43" s="684"/>
      <c r="B43" s="711"/>
      <c r="C43" s="7" t="s">
        <v>61</v>
      </c>
      <c r="D43" s="6" t="s">
        <v>18</v>
      </c>
      <c r="E43" s="516">
        <v>1</v>
      </c>
      <c r="F43" s="535">
        <v>1</v>
      </c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7" s="29" customFormat="1">
      <c r="A44" s="684"/>
      <c r="B44" s="711"/>
      <c r="C44" s="7" t="s">
        <v>62</v>
      </c>
      <c r="D44" s="6" t="s">
        <v>18</v>
      </c>
      <c r="E44" s="516">
        <v>1</v>
      </c>
      <c r="F44" s="535">
        <v>1</v>
      </c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7" s="29" customFormat="1">
      <c r="A45" s="684"/>
      <c r="B45" s="711"/>
      <c r="C45" s="7" t="s">
        <v>29</v>
      </c>
      <c r="D45" s="6" t="s">
        <v>18</v>
      </c>
      <c r="E45" s="516">
        <v>1</v>
      </c>
      <c r="F45" s="535">
        <v>1</v>
      </c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7" s="29" customFormat="1">
      <c r="A46" s="684"/>
      <c r="B46" s="711"/>
      <c r="C46" s="7" t="s">
        <v>63</v>
      </c>
      <c r="D46" s="6" t="s">
        <v>18</v>
      </c>
      <c r="E46" s="516">
        <v>1</v>
      </c>
      <c r="F46" s="535">
        <v>1</v>
      </c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7" s="29" customFormat="1">
      <c r="A47" s="684"/>
      <c r="B47" s="711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7" s="29" customFormat="1">
      <c r="A48" s="684"/>
      <c r="B48" s="711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2:6">
      <c r="B49" s="711"/>
      <c r="C49" s="7" t="s">
        <v>65</v>
      </c>
      <c r="D49" s="6" t="s">
        <v>18</v>
      </c>
      <c r="E49" s="516">
        <v>0</v>
      </c>
      <c r="F49" s="104"/>
    </row>
    <row r="50" spans="2:6">
      <c r="B50" s="711"/>
      <c r="C50" s="7" t="s">
        <v>66</v>
      </c>
      <c r="D50" s="6" t="s">
        <v>18</v>
      </c>
      <c r="E50" s="516">
        <v>0</v>
      </c>
      <c r="F50" s="104"/>
    </row>
  </sheetData>
  <mergeCells count="33">
    <mergeCell ref="J13:J16"/>
    <mergeCell ref="K8:K11"/>
    <mergeCell ref="B9:B10"/>
    <mergeCell ref="C9:G10"/>
    <mergeCell ref="A1:K1"/>
    <mergeCell ref="A2:K2"/>
    <mergeCell ref="A3:K3"/>
    <mergeCell ref="A4:K4"/>
    <mergeCell ref="A5:K5"/>
    <mergeCell ref="H9:J10"/>
    <mergeCell ref="A8:A11"/>
    <mergeCell ref="B8:J8"/>
    <mergeCell ref="C21:F21"/>
    <mergeCell ref="A13:A17"/>
    <mergeCell ref="B13:B16"/>
    <mergeCell ref="H13:H16"/>
    <mergeCell ref="I13:I16"/>
    <mergeCell ref="M8:M11"/>
    <mergeCell ref="G40:J48"/>
    <mergeCell ref="A24:A48"/>
    <mergeCell ref="G26:J27"/>
    <mergeCell ref="G32:N32"/>
    <mergeCell ref="G33:N33"/>
    <mergeCell ref="G35:N35"/>
    <mergeCell ref="G36:N36"/>
    <mergeCell ref="C39:F39"/>
    <mergeCell ref="B24:B50"/>
    <mergeCell ref="K13:K16"/>
    <mergeCell ref="A18:G18"/>
    <mergeCell ref="A19:G19"/>
    <mergeCell ref="A20:A22"/>
    <mergeCell ref="B20:F20"/>
    <mergeCell ref="B21:B22"/>
  </mergeCells>
  <conditionalFormatting sqref="M13">
    <cfRule type="expression" dxfId="73" priority="5">
      <formula>$D$13&lt;&gt;$M$13</formula>
    </cfRule>
  </conditionalFormatting>
  <conditionalFormatting sqref="M14">
    <cfRule type="expression" dxfId="72" priority="4">
      <formula>$D$14&lt;&gt;$M$14</formula>
    </cfRule>
  </conditionalFormatting>
  <conditionalFormatting sqref="M15">
    <cfRule type="expression" dxfId="71" priority="3">
      <formula>$D$15&lt;&gt;$M$15</formula>
    </cfRule>
  </conditionalFormatting>
  <conditionalFormatting sqref="M16">
    <cfRule type="expression" dxfId="70" priority="2">
      <formula>$D$16&lt;&gt;$M$16</formula>
    </cfRule>
  </conditionalFormatting>
  <conditionalFormatting sqref="M17">
    <cfRule type="expression" dxfId="69" priority="1">
      <formula>$H$17&lt;&gt;$M$17</formula>
    </cfRule>
  </conditionalFormatting>
  <pageMargins left="0.7" right="0.7" top="0.75" bottom="0.75" header="0.3" footer="0.3"/>
  <pageSetup paperSize="9" scale="47" orientation="portrait" r:id="rId1"/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CH50"/>
  <sheetViews>
    <sheetView view="pageBreakPreview" topLeftCell="A19" zoomScale="70" zoomScaleNormal="80" zoomScaleSheetLayoutView="70" workbookViewId="0">
      <selection activeCell="F42" sqref="F42"/>
    </sheetView>
  </sheetViews>
  <sheetFormatPr defaultColWidth="9.140625" defaultRowHeight="15.75"/>
  <cols>
    <col min="1" max="1" width="4.85546875" style="34" customWidth="1"/>
    <col min="2" max="2" width="12.28515625" style="206" customWidth="1"/>
    <col min="3" max="3" width="89.85546875" style="34" customWidth="1"/>
    <col min="4" max="4" width="10.42578125" style="35" customWidth="1"/>
    <col min="5" max="6" width="10" style="35" customWidth="1"/>
    <col min="7" max="7" width="7.7109375" style="36" customWidth="1"/>
    <col min="8" max="9" width="9.140625" style="28"/>
    <col min="10" max="10" width="9.28515625" style="28" bestFit="1" customWidth="1"/>
    <col min="11" max="11" width="10.7109375" style="28" customWidth="1"/>
    <col min="12" max="12" width="9.140625" style="28"/>
    <col min="13" max="13" width="14.7109375" style="28" customWidth="1"/>
    <col min="14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>
      <c r="A4" s="701" t="s">
        <v>74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 t="s">
        <v>86</v>
      </c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 t="s">
        <v>86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423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209" t="s">
        <v>7</v>
      </c>
      <c r="K11" s="681"/>
      <c r="L11" s="12"/>
      <c r="M11" s="6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208">
        <v>1</v>
      </c>
      <c r="B12" s="210" t="s">
        <v>8</v>
      </c>
      <c r="C12" s="210" t="s">
        <v>9</v>
      </c>
      <c r="D12" s="58">
        <v>4</v>
      </c>
      <c r="E12" s="58">
        <v>5</v>
      </c>
      <c r="F12" s="59">
        <v>6</v>
      </c>
      <c r="G12" s="58">
        <v>7</v>
      </c>
      <c r="H12" s="207">
        <v>8</v>
      </c>
      <c r="I12" s="57">
        <v>9</v>
      </c>
      <c r="J12" s="180">
        <v>10</v>
      </c>
      <c r="K12" s="106">
        <v>11</v>
      </c>
      <c r="L12" s="12"/>
      <c r="M12" s="2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90" customHeight="1">
      <c r="A13" s="668"/>
      <c r="B13" s="671" t="s">
        <v>53</v>
      </c>
      <c r="C13" s="182" t="s">
        <v>434</v>
      </c>
      <c r="D13" s="190">
        <f>E25</f>
        <v>0</v>
      </c>
      <c r="E13" s="190">
        <f>F25</f>
        <v>0</v>
      </c>
      <c r="F13" s="168" t="str">
        <f>IF(AND(D13=0,E13=0),"-",IF(E13/D13*100&gt;100,100,E13/D13*100))</f>
        <v>-</v>
      </c>
      <c r="G13" s="62" t="s">
        <v>23</v>
      </c>
      <c r="H13" s="674"/>
      <c r="I13" s="677"/>
      <c r="J13" s="655"/>
      <c r="K13" s="658"/>
      <c r="L13" s="12"/>
      <c r="M13" s="190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181" t="s">
        <v>432</v>
      </c>
      <c r="D14" s="190">
        <f>E28</f>
        <v>0</v>
      </c>
      <c r="E14" s="190">
        <f>F28</f>
        <v>0</v>
      </c>
      <c r="F14" s="168" t="str">
        <f>IF(AND(D14=0,E14=0),"-",IF(E14/D14*100&gt;100,100,E14/D14*100))</f>
        <v>-</v>
      </c>
      <c r="G14" s="62" t="s">
        <v>23</v>
      </c>
      <c r="H14" s="675"/>
      <c r="I14" s="678"/>
      <c r="J14" s="656"/>
      <c r="K14" s="659"/>
      <c r="L14" s="12"/>
      <c r="M14" s="190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17" t="s">
        <v>433</v>
      </c>
      <c r="D15" s="166">
        <f>E31</f>
        <v>0</v>
      </c>
      <c r="E15" s="166">
        <f>F31</f>
        <v>0</v>
      </c>
      <c r="F15" s="165">
        <f>IF(D15&gt;0,IF(E15/D15*100&gt;100,100,E15/D15*100),0)</f>
        <v>0</v>
      </c>
      <c r="G15" s="62" t="s">
        <v>23</v>
      </c>
      <c r="H15" s="675"/>
      <c r="I15" s="678"/>
      <c r="J15" s="656"/>
      <c r="K15" s="659"/>
      <c r="L15" s="12"/>
      <c r="M15" s="190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411</v>
      </c>
      <c r="D16" s="169">
        <f>E34</f>
        <v>0</v>
      </c>
      <c r="E16" s="169">
        <f>F34</f>
        <v>0</v>
      </c>
      <c r="F16" s="168" t="str">
        <f>IF(AND(D16=0,E16=0),"-",IF(E16/D16*100&gt;100,100,E16/D16*100))</f>
        <v>-</v>
      </c>
      <c r="G16" s="24" t="s">
        <v>23</v>
      </c>
      <c r="H16" s="676"/>
      <c r="I16" s="679"/>
      <c r="J16" s="657"/>
      <c r="K16" s="660"/>
      <c r="L16" s="12"/>
      <c r="M16" s="190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7.7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>
        <f>IF(AND(F13="-",F14="-",F16="-"),F15,SUM(F13:F16)/4)</f>
        <v>0</v>
      </c>
      <c r="H17" s="529">
        <f>E41</f>
        <v>0</v>
      </c>
      <c r="I17" s="529">
        <f>F41</f>
        <v>0</v>
      </c>
      <c r="J17" s="530" t="e">
        <f>IF(I17/H17*100&gt;100,100,I17/H17*100)</f>
        <v>#DIV/0!</v>
      </c>
      <c r="K17" s="530" t="e">
        <f>(J17+G17)/2</f>
        <v>#DIV/0!</v>
      </c>
      <c r="L17" s="26"/>
      <c r="M17" s="5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204" t="s">
        <v>12</v>
      </c>
      <c r="D22" s="205" t="s">
        <v>13</v>
      </c>
      <c r="E22" s="205" t="s">
        <v>14</v>
      </c>
      <c r="F22" s="205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710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711"/>
      <c r="C25" s="183" t="s">
        <v>265</v>
      </c>
      <c r="D25" s="4" t="s">
        <v>25</v>
      </c>
      <c r="E25" s="5">
        <f>IF(E27=0,0,ROUND(E26/E27*100,1))</f>
        <v>0</v>
      </c>
      <c r="F25" s="5">
        <f>IF(F27=0,0,ROUND(F26/F27*100,1))</f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711"/>
      <c r="C26" s="33" t="s">
        <v>435</v>
      </c>
      <c r="D26" s="6" t="s">
        <v>18</v>
      </c>
      <c r="E26" s="521">
        <v>0</v>
      </c>
      <c r="F26" s="635"/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711"/>
      <c r="C27" s="33" t="s">
        <v>436</v>
      </c>
      <c r="D27" s="6" t="s">
        <v>18</v>
      </c>
      <c r="E27" s="521">
        <v>0</v>
      </c>
      <c r="F27" s="635"/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711"/>
      <c r="C28" s="183" t="s">
        <v>266</v>
      </c>
      <c r="D28" s="4" t="s">
        <v>25</v>
      </c>
      <c r="E28" s="5">
        <f>IF(E30=0,0,ROUND(E29/E30*100,1))</f>
        <v>0</v>
      </c>
      <c r="F28" s="5">
        <f>IF(F30=0,0,ROUND(F29/F30*100,1))</f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711"/>
      <c r="C29" s="458" t="s">
        <v>437</v>
      </c>
      <c r="D29" s="6" t="s">
        <v>18</v>
      </c>
      <c r="E29" s="90">
        <v>0</v>
      </c>
      <c r="F29" s="56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711"/>
      <c r="C30" s="458" t="s">
        <v>395</v>
      </c>
      <c r="D30" s="6" t="s">
        <v>18</v>
      </c>
      <c r="E30" s="90">
        <v>0</v>
      </c>
      <c r="F30" s="90">
        <f>F41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711"/>
      <c r="C31" s="184" t="s">
        <v>269</v>
      </c>
      <c r="D31" s="4" t="s">
        <v>25</v>
      </c>
      <c r="E31" s="5">
        <f>IF(E33=0,0,ROUND(E32/E33*100,1))</f>
        <v>0</v>
      </c>
      <c r="F31" s="5">
        <f>IF(F33=0,0,ROUND(F32/F33*100,1))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711"/>
      <c r="C32" s="33" t="s">
        <v>438</v>
      </c>
      <c r="D32" s="6" t="s">
        <v>18</v>
      </c>
      <c r="E32" s="521">
        <v>0</v>
      </c>
      <c r="F32" s="635"/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s="29" customFormat="1" ht="19.5" customHeight="1">
      <c r="A33" s="684"/>
      <c r="B33" s="711"/>
      <c r="C33" s="33" t="s">
        <v>414</v>
      </c>
      <c r="D33" s="6" t="s">
        <v>18</v>
      </c>
      <c r="E33" s="521">
        <v>0</v>
      </c>
      <c r="F33" s="635"/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s="29" customFormat="1" ht="22.5" customHeight="1">
      <c r="A34" s="684"/>
      <c r="B34" s="711"/>
      <c r="C34" s="184" t="s">
        <v>270</v>
      </c>
      <c r="D34" s="4" t="s">
        <v>25</v>
      </c>
      <c r="E34" s="5">
        <f>IF(E36=0,0,ROUND(SUM(E37:E38)/E36*100,1))</f>
        <v>0</v>
      </c>
      <c r="F34" s="5">
        <f>IF(F36=0,0,ROUND(SUM(F37:F38)/E36*100,1))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7" s="29" customFormat="1" ht="23.25" customHeight="1">
      <c r="A35" s="684"/>
      <c r="B35" s="711"/>
      <c r="C35" s="499" t="s">
        <v>405</v>
      </c>
      <c r="D35" s="500" t="s">
        <v>400</v>
      </c>
      <c r="E35" s="512">
        <v>0</v>
      </c>
      <c r="F35" s="634"/>
      <c r="G35" s="661"/>
      <c r="H35" s="662"/>
      <c r="I35" s="662"/>
      <c r="J35" s="662"/>
      <c r="K35" s="662"/>
      <c r="L35" s="662"/>
      <c r="M35" s="662"/>
      <c r="N35" s="662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</row>
    <row r="36" spans="1:77" s="29" customFormat="1" ht="19.5" customHeight="1">
      <c r="A36" s="684"/>
      <c r="B36" s="711"/>
      <c r="C36" s="513" t="s">
        <v>406</v>
      </c>
      <c r="D36" s="514" t="s">
        <v>402</v>
      </c>
      <c r="E36" s="515">
        <f>SUM(E37:E38)</f>
        <v>0</v>
      </c>
      <c r="F36" s="515">
        <f>SUM(F37:F38)</f>
        <v>0</v>
      </c>
      <c r="G36" s="661"/>
      <c r="H36" s="662"/>
      <c r="I36" s="662"/>
      <c r="J36" s="662"/>
      <c r="K36" s="662"/>
      <c r="L36" s="662"/>
      <c r="M36" s="662"/>
      <c r="N36" s="662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</row>
    <row r="37" spans="1:77" s="29" customFormat="1" ht="21" customHeight="1">
      <c r="A37" s="684"/>
      <c r="B37" s="711"/>
      <c r="C37" s="185" t="s">
        <v>397</v>
      </c>
      <c r="D37" s="6" t="s">
        <v>59</v>
      </c>
      <c r="E37" s="104">
        <v>0</v>
      </c>
      <c r="F37" s="5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</row>
    <row r="38" spans="1:77" s="29" customFormat="1" ht="33.75" customHeight="1">
      <c r="A38" s="684"/>
      <c r="B38" s="711"/>
      <c r="C38" s="185" t="s">
        <v>398</v>
      </c>
      <c r="D38" s="6" t="s">
        <v>59</v>
      </c>
      <c r="E38" s="104">
        <v>0</v>
      </c>
      <c r="F38" s="53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</row>
    <row r="39" spans="1:77" s="29" customFormat="1">
      <c r="A39" s="684"/>
      <c r="B39" s="711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7" s="29" customFormat="1" ht="15.75" customHeight="1">
      <c r="A40" s="684"/>
      <c r="B40" s="711"/>
      <c r="C40" s="186" t="s">
        <v>27</v>
      </c>
      <c r="D40" s="2"/>
      <c r="E40" s="9" t="s">
        <v>19</v>
      </c>
      <c r="F40" s="9" t="s">
        <v>20</v>
      </c>
      <c r="G40" s="693" t="s">
        <v>70</v>
      </c>
      <c r="H40" s="694"/>
      <c r="I40" s="694"/>
      <c r="J40" s="694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7" s="29" customFormat="1">
      <c r="A41" s="684"/>
      <c r="B41" s="711"/>
      <c r="C41" s="10" t="s">
        <v>28</v>
      </c>
      <c r="D41" s="11" t="s">
        <v>18</v>
      </c>
      <c r="E41" s="75">
        <f>ROUND(SUM(E42:E50)/9,2)</f>
        <v>0</v>
      </c>
      <c r="F41" s="75">
        <f>IF(SUM(F42:F50)&gt;0,ROUND(SUM(F42:F50)/5,2),0)</f>
        <v>0</v>
      </c>
      <c r="G41" s="693"/>
      <c r="H41" s="694"/>
      <c r="I41" s="694"/>
      <c r="J41" s="694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7" s="29" customFormat="1">
      <c r="A42" s="684"/>
      <c r="B42" s="711"/>
      <c r="C42" s="7" t="s">
        <v>60</v>
      </c>
      <c r="D42" s="6" t="s">
        <v>18</v>
      </c>
      <c r="E42" s="516">
        <v>0</v>
      </c>
      <c r="F42" s="535"/>
      <c r="G42" s="693"/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7" s="29" customFormat="1">
      <c r="A43" s="684"/>
      <c r="B43" s="711"/>
      <c r="C43" s="7" t="s">
        <v>61</v>
      </c>
      <c r="D43" s="6" t="s">
        <v>18</v>
      </c>
      <c r="E43" s="516">
        <v>0</v>
      </c>
      <c r="F43" s="535"/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7" s="29" customFormat="1">
      <c r="A44" s="684"/>
      <c r="B44" s="711"/>
      <c r="C44" s="7" t="s">
        <v>62</v>
      </c>
      <c r="D44" s="6" t="s">
        <v>18</v>
      </c>
      <c r="E44" s="516">
        <v>0</v>
      </c>
      <c r="F44" s="535"/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7" s="29" customFormat="1">
      <c r="A45" s="684"/>
      <c r="B45" s="711"/>
      <c r="C45" s="7" t="s">
        <v>29</v>
      </c>
      <c r="D45" s="6" t="s">
        <v>18</v>
      </c>
      <c r="E45" s="516">
        <v>0</v>
      </c>
      <c r="F45" s="8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7" s="29" customFormat="1">
      <c r="A46" s="684"/>
      <c r="B46" s="711"/>
      <c r="C46" s="7" t="s">
        <v>63</v>
      </c>
      <c r="D46" s="6" t="s">
        <v>18</v>
      </c>
      <c r="E46" s="516">
        <v>0</v>
      </c>
      <c r="F46" s="8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7" s="29" customFormat="1">
      <c r="A47" s="684"/>
      <c r="B47" s="711"/>
      <c r="C47" s="7" t="s">
        <v>64</v>
      </c>
      <c r="D47" s="6" t="s">
        <v>18</v>
      </c>
      <c r="E47" s="516">
        <v>0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7" s="29" customFormat="1">
      <c r="A48" s="684"/>
      <c r="B48" s="711"/>
      <c r="C48" s="7" t="s">
        <v>30</v>
      </c>
      <c r="D48" s="6" t="s">
        <v>18</v>
      </c>
      <c r="E48" s="516">
        <v>0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2:6">
      <c r="B49" s="711"/>
      <c r="C49" s="7" t="s">
        <v>65</v>
      </c>
      <c r="D49" s="6" t="s">
        <v>18</v>
      </c>
      <c r="E49" s="516">
        <v>0</v>
      </c>
      <c r="F49" s="104"/>
    </row>
    <row r="50" spans="2:6">
      <c r="B50" s="711"/>
      <c r="C50" s="7" t="s">
        <v>66</v>
      </c>
      <c r="D50" s="6" t="s">
        <v>18</v>
      </c>
      <c r="E50" s="516">
        <v>0</v>
      </c>
      <c r="F50" s="104"/>
    </row>
  </sheetData>
  <mergeCells count="33">
    <mergeCell ref="J13:J16"/>
    <mergeCell ref="K8:K11"/>
    <mergeCell ref="B9:B10"/>
    <mergeCell ref="C9:G10"/>
    <mergeCell ref="A1:K1"/>
    <mergeCell ref="A2:K2"/>
    <mergeCell ref="A3:K3"/>
    <mergeCell ref="A4:K4"/>
    <mergeCell ref="A5:K5"/>
    <mergeCell ref="H9:J10"/>
    <mergeCell ref="A8:A11"/>
    <mergeCell ref="B8:J8"/>
    <mergeCell ref="C21:F21"/>
    <mergeCell ref="A13:A17"/>
    <mergeCell ref="B13:B16"/>
    <mergeCell ref="H13:H16"/>
    <mergeCell ref="I13:I16"/>
    <mergeCell ref="M8:M11"/>
    <mergeCell ref="G40:J48"/>
    <mergeCell ref="A24:A48"/>
    <mergeCell ref="G26:J27"/>
    <mergeCell ref="G32:N32"/>
    <mergeCell ref="G33:N33"/>
    <mergeCell ref="G35:N35"/>
    <mergeCell ref="G36:N36"/>
    <mergeCell ref="C39:F39"/>
    <mergeCell ref="B24:B50"/>
    <mergeCell ref="K13:K16"/>
    <mergeCell ref="A18:G18"/>
    <mergeCell ref="A19:G19"/>
    <mergeCell ref="A20:A22"/>
    <mergeCell ref="B20:F20"/>
    <mergeCell ref="B21:B22"/>
  </mergeCells>
  <conditionalFormatting sqref="M13">
    <cfRule type="expression" dxfId="68" priority="5">
      <formula>$D$13&lt;&gt;$M$13</formula>
    </cfRule>
  </conditionalFormatting>
  <conditionalFormatting sqref="M14">
    <cfRule type="expression" dxfId="67" priority="4">
      <formula>$D$14&lt;&gt;$M$14</formula>
    </cfRule>
  </conditionalFormatting>
  <conditionalFormatting sqref="M15">
    <cfRule type="expression" dxfId="66" priority="3">
      <formula>$D$15&lt;&gt;$M$15</formula>
    </cfRule>
  </conditionalFormatting>
  <conditionalFormatting sqref="M16">
    <cfRule type="expression" dxfId="65" priority="2">
      <formula>$D$16&lt;&gt;$M$16</formula>
    </cfRule>
  </conditionalFormatting>
  <conditionalFormatting sqref="M17">
    <cfRule type="expression" dxfId="64" priority="1">
      <formula>$H$17&lt;&gt;$M$17</formula>
    </cfRule>
  </conditionalFormatting>
  <pageMargins left="0.7" right="0.7" top="0.75" bottom="0.75" header="0.3" footer="0.3"/>
  <pageSetup paperSize="9" scale="47" orientation="portrait" r:id="rId1"/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CH50"/>
  <sheetViews>
    <sheetView view="pageBreakPreview" zoomScale="70" zoomScaleNormal="80" zoomScaleSheetLayoutView="70" workbookViewId="0">
      <selection activeCell="X50" sqref="X50"/>
    </sheetView>
  </sheetViews>
  <sheetFormatPr defaultColWidth="9.140625" defaultRowHeight="15.75"/>
  <cols>
    <col min="1" max="1" width="4.85546875" style="34" customWidth="1"/>
    <col min="2" max="2" width="12.28515625" style="508" customWidth="1"/>
    <col min="3" max="3" width="89.85546875" style="34" customWidth="1"/>
    <col min="4" max="4" width="10.42578125" style="35" customWidth="1"/>
    <col min="5" max="6" width="10" style="35" customWidth="1"/>
    <col min="7" max="7" width="7.7109375" style="36" customWidth="1"/>
    <col min="8" max="8" width="10.7109375" style="28" customWidth="1"/>
    <col min="9" max="9" width="9.140625" style="28"/>
    <col min="10" max="10" width="10.7109375" style="28" customWidth="1"/>
    <col min="11" max="11" width="12.28515625" style="28" customWidth="1"/>
    <col min="12" max="12" width="9.140625" style="28"/>
    <col min="13" max="13" width="17" style="28" customWidth="1"/>
    <col min="14" max="14" width="14.5703125" style="28" customWidth="1"/>
    <col min="15" max="16384" width="9.140625" style="28"/>
  </cols>
  <sheetData>
    <row r="1" spans="1:86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6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s="13" customFormat="1" ht="23.25">
      <c r="A4" s="709" t="s">
        <v>443</v>
      </c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</row>
    <row r="5" spans="1:86" s="13" customFormat="1">
      <c r="A5" s="701"/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s="13" customFormat="1">
      <c r="A6" s="14"/>
      <c r="B6" s="15"/>
      <c r="C6" s="16"/>
      <c r="D6" s="17"/>
      <c r="E6" s="18"/>
      <c r="F6" s="19"/>
      <c r="G6" s="17"/>
      <c r="H6" s="20"/>
      <c r="I6" s="20"/>
      <c r="J6" s="21"/>
      <c r="K6" s="2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13" customFormat="1" ht="16.5" thickBot="1">
      <c r="A7" s="14"/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23" customFormat="1" ht="15.75" customHeigh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652" t="s">
        <v>440</v>
      </c>
      <c r="N8" s="652" t="s">
        <v>441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653"/>
      <c r="N9" s="653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653"/>
      <c r="N10" s="653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239" t="s">
        <v>7</v>
      </c>
      <c r="K11" s="681"/>
      <c r="L11" s="12"/>
      <c r="M11" s="654"/>
      <c r="N11" s="654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s="13" customFormat="1">
      <c r="A12" s="510">
        <v>1</v>
      </c>
      <c r="B12" s="511" t="s">
        <v>8</v>
      </c>
      <c r="C12" s="511" t="s">
        <v>9</v>
      </c>
      <c r="D12" s="58">
        <v>4</v>
      </c>
      <c r="E12" s="58">
        <v>5</v>
      </c>
      <c r="F12" s="59">
        <v>6</v>
      </c>
      <c r="G12" s="58">
        <v>7</v>
      </c>
      <c r="H12" s="509">
        <v>8</v>
      </c>
      <c r="I12" s="57">
        <v>9</v>
      </c>
      <c r="J12" s="180">
        <v>10</v>
      </c>
      <c r="K12" s="106">
        <v>11</v>
      </c>
      <c r="L12" s="12"/>
      <c r="M12" s="23"/>
      <c r="N12" s="23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s="13" customFormat="1" ht="90" customHeight="1">
      <c r="A13" s="668"/>
      <c r="B13" s="671" t="s">
        <v>53</v>
      </c>
      <c r="C13" s="182" t="s">
        <v>434</v>
      </c>
      <c r="D13" s="190">
        <f>E25</f>
        <v>58.2</v>
      </c>
      <c r="E13" s="190">
        <f>F25</f>
        <v>58.1</v>
      </c>
      <c r="F13" s="168">
        <f>IF(AND(D13=0,E13=0),"-",IF(E13/D13*100&gt;100,100,E13/D13*100))</f>
        <v>99.828178694158083</v>
      </c>
      <c r="G13" s="62" t="s">
        <v>23</v>
      </c>
      <c r="H13" s="674"/>
      <c r="I13" s="677"/>
      <c r="J13" s="655"/>
      <c r="K13" s="658"/>
      <c r="L13" s="12"/>
      <c r="M13" s="190"/>
      <c r="N13" s="190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54" customHeight="1">
      <c r="A14" s="669"/>
      <c r="B14" s="672"/>
      <c r="C14" s="181" t="s">
        <v>432</v>
      </c>
      <c r="D14" s="190">
        <f>E28</f>
        <v>36.299999999999997</v>
      </c>
      <c r="E14" s="190">
        <f>F28</f>
        <v>36.299999999999997</v>
      </c>
      <c r="F14" s="168">
        <f>IF(AND(D14=0,E14=0),"-",IF(E14/D14*100&gt;100,100,E14/D14*100))</f>
        <v>100</v>
      </c>
      <c r="G14" s="62" t="s">
        <v>23</v>
      </c>
      <c r="H14" s="675"/>
      <c r="I14" s="678"/>
      <c r="J14" s="656"/>
      <c r="K14" s="659"/>
      <c r="L14" s="12"/>
      <c r="M14" s="190"/>
      <c r="N14" s="190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ht="51" customHeight="1">
      <c r="A15" s="669"/>
      <c r="B15" s="672"/>
      <c r="C15" s="517" t="s">
        <v>433</v>
      </c>
      <c r="D15" s="166">
        <f>E31</f>
        <v>46.2</v>
      </c>
      <c r="E15" s="166">
        <f>F31</f>
        <v>10.5</v>
      </c>
      <c r="F15" s="165">
        <f>IF(D15&gt;0,IF(E15/D15*100&gt;100,100,E15/D15*100),0)</f>
        <v>22.727272727272727</v>
      </c>
      <c r="G15" s="62" t="s">
        <v>23</v>
      </c>
      <c r="H15" s="675"/>
      <c r="I15" s="678"/>
      <c r="J15" s="656"/>
      <c r="K15" s="659"/>
      <c r="L15" s="12"/>
      <c r="M15" s="190"/>
      <c r="N15" s="190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23" customFormat="1" ht="48.75" customHeight="1" thickBot="1">
      <c r="A16" s="669"/>
      <c r="B16" s="673"/>
      <c r="C16" s="107" t="s">
        <v>411</v>
      </c>
      <c r="D16" s="169">
        <f>E34</f>
        <v>0</v>
      </c>
      <c r="E16" s="169" t="e">
        <f>F34</f>
        <v>#DIV/0!</v>
      </c>
      <c r="F16" s="168" t="e">
        <f>IF(AND(D16=0,E16=0),"-",IF(E16/D16*100&gt;100,100,E16/D16*100))</f>
        <v>#DIV/0!</v>
      </c>
      <c r="G16" s="24" t="s">
        <v>23</v>
      </c>
      <c r="H16" s="676"/>
      <c r="I16" s="679"/>
      <c r="J16" s="657"/>
      <c r="K16" s="660"/>
      <c r="L16" s="12"/>
      <c r="M16" s="190"/>
      <c r="N16" s="190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27" customFormat="1" ht="27.75" customHeight="1" thickBot="1">
      <c r="A17" s="670"/>
      <c r="B17" s="525" t="s">
        <v>54</v>
      </c>
      <c r="C17" s="526" t="s">
        <v>55</v>
      </c>
      <c r="D17" s="527" t="s">
        <v>56</v>
      </c>
      <c r="E17" s="528" t="s">
        <v>23</v>
      </c>
      <c r="F17" s="528" t="s">
        <v>23</v>
      </c>
      <c r="G17" s="529" t="e">
        <f>IF(AND(F13="-",F14="-",F16="-"),F15,SUM(F13:F16)/4)</f>
        <v>#DIV/0!</v>
      </c>
      <c r="H17" s="529">
        <f>E41</f>
        <v>112</v>
      </c>
      <c r="I17" s="529">
        <f>F41</f>
        <v>65.599999999999994</v>
      </c>
      <c r="J17" s="530">
        <f>IF(I17/H17*100&gt;100,100,I17/H17*100)</f>
        <v>58.571428571428562</v>
      </c>
      <c r="K17" s="530" t="e">
        <f>(J17+G17)/2</f>
        <v>#DIV/0!</v>
      </c>
      <c r="L17" s="26"/>
      <c r="M17" s="536">
        <v>112.01</v>
      </c>
      <c r="N17" s="536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29" customFormat="1">
      <c r="A18" s="663"/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86" s="29" customFormat="1" ht="16.5" customHeight="1">
      <c r="A19" s="663" t="s">
        <v>11</v>
      </c>
      <c r="B19" s="663"/>
      <c r="C19" s="663"/>
      <c r="D19" s="663"/>
      <c r="E19" s="663"/>
      <c r="F19" s="663"/>
      <c r="G19" s="66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86" s="30" customFormat="1" ht="21.75" customHeight="1">
      <c r="A20" s="664" t="s">
        <v>0</v>
      </c>
      <c r="B20" s="666" t="s">
        <v>48</v>
      </c>
      <c r="C20" s="666"/>
      <c r="D20" s="666"/>
      <c r="E20" s="666"/>
      <c r="F20" s="66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86" s="29" customFormat="1" ht="15.75" customHeight="1">
      <c r="A21" s="664"/>
      <c r="B21" s="665" t="s">
        <v>21</v>
      </c>
      <c r="C21" s="667"/>
      <c r="D21" s="667"/>
      <c r="E21" s="667"/>
      <c r="F21" s="66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86" s="29" customFormat="1" ht="60">
      <c r="A22" s="664"/>
      <c r="B22" s="665"/>
      <c r="C22" s="506" t="s">
        <v>12</v>
      </c>
      <c r="D22" s="507" t="s">
        <v>13</v>
      </c>
      <c r="E22" s="507" t="s">
        <v>14</v>
      </c>
      <c r="F22" s="507" t="s">
        <v>15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86" s="29" customFormat="1">
      <c r="A23" s="31">
        <v>1</v>
      </c>
      <c r="B23" s="31" t="s">
        <v>8</v>
      </c>
      <c r="C23" s="31" t="s">
        <v>9</v>
      </c>
      <c r="D23" s="1">
        <v>4</v>
      </c>
      <c r="E23" s="1">
        <v>5</v>
      </c>
      <c r="F23" s="1">
        <v>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86" s="29" customFormat="1" ht="23.25" customHeight="1">
      <c r="A24" s="683" t="s">
        <v>10</v>
      </c>
      <c r="B24" s="710" t="s">
        <v>53</v>
      </c>
      <c r="C24" s="187" t="s">
        <v>24</v>
      </c>
      <c r="D24" s="2"/>
      <c r="E24" s="3" t="s">
        <v>16</v>
      </c>
      <c r="F24" s="3" t="s">
        <v>17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86" s="30" customFormat="1" ht="28.5" customHeight="1">
      <c r="A25" s="684"/>
      <c r="B25" s="711"/>
      <c r="C25" s="183" t="s">
        <v>265</v>
      </c>
      <c r="D25" s="4" t="s">
        <v>25</v>
      </c>
      <c r="E25" s="5">
        <f>IF(E27=0,0,ROUND(E26/E27*100,1))</f>
        <v>58.2</v>
      </c>
      <c r="F25" s="5">
        <f>IF(F27=0,0,ROUND(F26/F27*100,1))</f>
        <v>58.1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86" s="29" customFormat="1" ht="33" customHeight="1">
      <c r="A26" s="684"/>
      <c r="B26" s="711"/>
      <c r="C26" s="33" t="s">
        <v>435</v>
      </c>
      <c r="D26" s="6" t="s">
        <v>18</v>
      </c>
      <c r="E26" s="521">
        <f>SUM('27.сред, адап, ОВЗ, н-у:38.сред, н-у,н-у,ЗАОЧ'!E26)</f>
        <v>32</v>
      </c>
      <c r="F26" s="521">
        <f>SUM('27.сред, адап, ОВЗ, н-у:38.сред, н-у,н-у,ЗАОЧ'!F26)</f>
        <v>25</v>
      </c>
      <c r="G26" s="689"/>
      <c r="H26" s="689"/>
      <c r="I26" s="689"/>
      <c r="J26" s="68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86" s="29" customFormat="1" ht="22.5" customHeight="1">
      <c r="A27" s="684"/>
      <c r="B27" s="711"/>
      <c r="C27" s="33" t="s">
        <v>436</v>
      </c>
      <c r="D27" s="6" t="s">
        <v>18</v>
      </c>
      <c r="E27" s="521">
        <f>SUM('27.сред, адап, ОВЗ, н-у:38.сред, н-у,н-у,ЗАОЧ'!E27)</f>
        <v>55</v>
      </c>
      <c r="F27" s="521">
        <f>SUM('27.сред, адап, ОВЗ, н-у:38.сред, н-у,н-у,ЗАОЧ'!F27)</f>
        <v>43</v>
      </c>
      <c r="G27" s="689"/>
      <c r="H27" s="689"/>
      <c r="I27" s="689"/>
      <c r="J27" s="68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86" s="29" customFormat="1" ht="30" customHeight="1">
      <c r="A28" s="684"/>
      <c r="B28" s="711"/>
      <c r="C28" s="183" t="s">
        <v>266</v>
      </c>
      <c r="D28" s="4" t="s">
        <v>25</v>
      </c>
      <c r="E28" s="5">
        <f>IF(E30=0,0,ROUND(E29/E30*100,1))</f>
        <v>36.299999999999997</v>
      </c>
      <c r="F28" s="5">
        <f>IF(F30=0,0,ROUND(F29/F30*100,1))</f>
        <v>36.299999999999997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86" s="29" customFormat="1">
      <c r="A29" s="684"/>
      <c r="B29" s="711"/>
      <c r="C29" s="458" t="s">
        <v>437</v>
      </c>
      <c r="D29" s="6" t="s">
        <v>18</v>
      </c>
      <c r="E29" s="521">
        <f>SUM('27.сред, адап, ОВЗ, н-у:38.сред, н-у,н-у,ЗАОЧ'!E29)</f>
        <v>41</v>
      </c>
      <c r="F29" s="521">
        <f>SUM('27.сред, адап, ОВЗ, н-у:38.сред, н-у,н-у,ЗАОЧ'!F29)</f>
        <v>41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86" s="29" customFormat="1">
      <c r="A30" s="684"/>
      <c r="B30" s="711"/>
      <c r="C30" s="458" t="s">
        <v>395</v>
      </c>
      <c r="D30" s="6" t="s">
        <v>18</v>
      </c>
      <c r="E30" s="521">
        <f>SUM('27.сред, адап, ОВЗ, н-у:38.сред, н-у,н-у,ЗАОЧ'!E30)</f>
        <v>113</v>
      </c>
      <c r="F30" s="521">
        <f>SUM('27.сред, адап, ОВЗ, н-у:38.сред, н-у,н-у,ЗАОЧ'!F30)</f>
        <v>113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86" s="29" customFormat="1" ht="22.5" customHeight="1">
      <c r="A31" s="684"/>
      <c r="B31" s="711"/>
      <c r="C31" s="184" t="s">
        <v>269</v>
      </c>
      <c r="D31" s="4" t="s">
        <v>25</v>
      </c>
      <c r="E31" s="5">
        <f>IF(E33=0,0,ROUND(E32/E33*100,1))</f>
        <v>46.2</v>
      </c>
      <c r="F31" s="5">
        <f>IF(F33=0,0,ROUND(F32/F33*100,1))</f>
        <v>10.5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86" s="29" customFormat="1" ht="33.75" customHeight="1">
      <c r="A32" s="684"/>
      <c r="B32" s="711"/>
      <c r="C32" s="33" t="s">
        <v>438</v>
      </c>
      <c r="D32" s="6" t="s">
        <v>18</v>
      </c>
      <c r="E32" s="521">
        <f>SUM('27.сред, адап, ОВЗ, н-у:38.сред, н-у,н-у,ЗАОЧ'!E32)</f>
        <v>6</v>
      </c>
      <c r="F32" s="521">
        <f>SUM('27.сред, адап, ОВЗ, н-у:38.сред, н-у,н-у,ЗАОЧ'!F32)</f>
        <v>2</v>
      </c>
      <c r="G32" s="661"/>
      <c r="H32" s="662"/>
      <c r="I32" s="662"/>
      <c r="J32" s="662"/>
      <c r="K32" s="662"/>
      <c r="L32" s="662"/>
      <c r="M32" s="662"/>
      <c r="N32" s="66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s="29" customFormat="1" ht="19.5" customHeight="1">
      <c r="A33" s="684"/>
      <c r="B33" s="711"/>
      <c r="C33" s="33" t="s">
        <v>414</v>
      </c>
      <c r="D33" s="6" t="s">
        <v>18</v>
      </c>
      <c r="E33" s="521">
        <f>SUM('27.сред, адап, ОВЗ, н-у:38.сред, н-у,н-у,ЗАОЧ'!E33)</f>
        <v>13</v>
      </c>
      <c r="F33" s="521">
        <f>SUM('27.сред, адап, ОВЗ, н-у:38.сред, н-у,н-у,ЗАОЧ'!F33)</f>
        <v>19</v>
      </c>
      <c r="G33" s="661"/>
      <c r="H33" s="662"/>
      <c r="I33" s="662"/>
      <c r="J33" s="662"/>
      <c r="K33" s="662"/>
      <c r="L33" s="662"/>
      <c r="M33" s="662"/>
      <c r="N33" s="662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s="29" customFormat="1" ht="22.5" customHeight="1">
      <c r="A34" s="684"/>
      <c r="B34" s="711"/>
      <c r="C34" s="184" t="s">
        <v>270</v>
      </c>
      <c r="D34" s="4" t="s">
        <v>25</v>
      </c>
      <c r="E34" s="5">
        <f>IF(E36=0,0,ROUND(SUM(E37:E38)/E36*100,1))</f>
        <v>0</v>
      </c>
      <c r="F34" s="5" t="e">
        <f>IF(F36=0,0,ROUND(SUM(F37:F38)/E36*100,1))</f>
        <v>#DIV/0!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7" s="29" customFormat="1" ht="23.25" customHeight="1">
      <c r="A35" s="684"/>
      <c r="B35" s="711"/>
      <c r="C35" s="499" t="s">
        <v>405</v>
      </c>
      <c r="D35" s="500" t="s">
        <v>400</v>
      </c>
      <c r="E35" s="521">
        <f>SUM('27.сред, адап, ОВЗ, н-у:38.сред, н-у,н-у,ЗАОЧ'!E35)</f>
        <v>1</v>
      </c>
      <c r="F35" s="521">
        <f>SUM('27.сред, адап, ОВЗ, н-у:38.сред, н-у,н-у,ЗАОЧ'!F35)</f>
        <v>1</v>
      </c>
      <c r="G35" s="661"/>
      <c r="H35" s="662"/>
      <c r="I35" s="662"/>
      <c r="J35" s="662"/>
      <c r="K35" s="662"/>
      <c r="L35" s="662"/>
      <c r="M35" s="662"/>
      <c r="N35" s="662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</row>
    <row r="36" spans="1:77" s="29" customFormat="1" ht="19.5" customHeight="1">
      <c r="A36" s="684"/>
      <c r="B36" s="711"/>
      <c r="C36" s="513" t="s">
        <v>406</v>
      </c>
      <c r="D36" s="514" t="s">
        <v>402</v>
      </c>
      <c r="E36" s="515">
        <f>SUM(E37:E38)</f>
        <v>0</v>
      </c>
      <c r="F36" s="515">
        <f>SUM(F37:F38)</f>
        <v>3</v>
      </c>
      <c r="G36" s="661"/>
      <c r="H36" s="662"/>
      <c r="I36" s="662"/>
      <c r="J36" s="662"/>
      <c r="K36" s="662"/>
      <c r="L36" s="662"/>
      <c r="M36" s="662"/>
      <c r="N36" s="662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</row>
    <row r="37" spans="1:77" s="29" customFormat="1" ht="21" customHeight="1">
      <c r="A37" s="684"/>
      <c r="B37" s="711"/>
      <c r="C37" s="185" t="s">
        <v>397</v>
      </c>
      <c r="D37" s="6" t="s">
        <v>59</v>
      </c>
      <c r="E37" s="521">
        <f>SUM('27.сред, адап, ОВЗ, н-у:38.сред, н-у,н-у,ЗАОЧ'!E37)</f>
        <v>0</v>
      </c>
      <c r="F37" s="521">
        <f>SUM('27.сред, адап, ОВЗ, н-у:38.сред, н-у,н-у,ЗАОЧ'!F37)</f>
        <v>3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</row>
    <row r="38" spans="1:77" s="29" customFormat="1" ht="33.75" customHeight="1">
      <c r="A38" s="684"/>
      <c r="B38" s="711"/>
      <c r="C38" s="185" t="s">
        <v>398</v>
      </c>
      <c r="D38" s="6" t="s">
        <v>59</v>
      </c>
      <c r="E38" s="521">
        <f>SUM('27.сред, адап, ОВЗ, н-у:38.сред, н-у,н-у,ЗАОЧ'!E38)</f>
        <v>0</v>
      </c>
      <c r="F38" s="521">
        <f>SUM('27.сред, адап, ОВЗ, н-у:38.сред, н-у,н-у,ЗАОЧ'!F38)</f>
        <v>0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</row>
    <row r="39" spans="1:77" s="29" customFormat="1">
      <c r="A39" s="684"/>
      <c r="B39" s="711"/>
      <c r="C39" s="690" t="s">
        <v>26</v>
      </c>
      <c r="D39" s="691"/>
      <c r="E39" s="691"/>
      <c r="F39" s="69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7" s="29" customFormat="1" ht="15.75" customHeight="1">
      <c r="A40" s="684"/>
      <c r="B40" s="711"/>
      <c r="C40" s="186" t="s">
        <v>27</v>
      </c>
      <c r="D40" s="2"/>
      <c r="E40" s="9" t="s">
        <v>19</v>
      </c>
      <c r="F40" s="9" t="s">
        <v>20</v>
      </c>
      <c r="G40" s="693" t="s">
        <v>70</v>
      </c>
      <c r="H40" s="694"/>
      <c r="I40" s="694"/>
      <c r="J40" s="694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7" s="29" customFormat="1">
      <c r="A41" s="684"/>
      <c r="B41" s="711"/>
      <c r="C41" s="10" t="s">
        <v>28</v>
      </c>
      <c r="D41" s="11" t="s">
        <v>18</v>
      </c>
      <c r="E41" s="75">
        <f>ROUND(SUM(E42:E50)/9,2)</f>
        <v>112</v>
      </c>
      <c r="F41" s="75">
        <f>IF(SUM(F42:F50)&gt;0,ROUND(SUM(F42:F50)/5,2),0)</f>
        <v>65.599999999999994</v>
      </c>
      <c r="G41" s="693"/>
      <c r="H41" s="694"/>
      <c r="I41" s="694"/>
      <c r="J41" s="694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7" s="29" customFormat="1">
      <c r="A42" s="684"/>
      <c r="B42" s="711"/>
      <c r="C42" s="7" t="s">
        <v>60</v>
      </c>
      <c r="D42" s="6" t="s">
        <v>18</v>
      </c>
      <c r="E42" s="516">
        <f>SUM('27.сред, адап, ОВЗ, н-у:38.сред, н-у,н-у,ЗАОЧ'!E42)</f>
        <v>112</v>
      </c>
      <c r="F42" s="535">
        <f>SUM('27.сред, адап, ОВЗ, н-у:38.сред, н-у,н-у,ЗАОЧ'!F42)</f>
        <v>110</v>
      </c>
      <c r="G42" s="693"/>
      <c r="H42" s="694"/>
      <c r="I42" s="694"/>
      <c r="J42" s="69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7" s="29" customFormat="1">
      <c r="A43" s="684"/>
      <c r="B43" s="711"/>
      <c r="C43" s="7" t="s">
        <v>61</v>
      </c>
      <c r="D43" s="6" t="s">
        <v>18</v>
      </c>
      <c r="E43" s="516">
        <f>SUM('27.сред, адап, ОВЗ, н-у:38.сред, н-у,н-у,ЗАОЧ'!E43)</f>
        <v>112</v>
      </c>
      <c r="F43" s="535">
        <f>SUM('27.сред, адап, ОВЗ, н-у:38.сред, н-у,н-у,ЗАОЧ'!F43)</f>
        <v>109</v>
      </c>
      <c r="G43" s="693"/>
      <c r="H43" s="694"/>
      <c r="I43" s="694"/>
      <c r="J43" s="69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7" s="29" customFormat="1">
      <c r="A44" s="684"/>
      <c r="B44" s="711"/>
      <c r="C44" s="7" t="s">
        <v>62</v>
      </c>
      <c r="D44" s="6" t="s">
        <v>18</v>
      </c>
      <c r="E44" s="516">
        <f>SUM('27.сред, адап, ОВЗ, н-у:38.сред, н-у,н-у,ЗАОЧ'!E44)</f>
        <v>112</v>
      </c>
      <c r="F44" s="535">
        <f>SUM('27.сред, адап, ОВЗ, н-у:38.сред, н-у,н-у,ЗАОЧ'!F44)</f>
        <v>109</v>
      </c>
      <c r="G44" s="693"/>
      <c r="H44" s="694"/>
      <c r="I44" s="694"/>
      <c r="J44" s="69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7" s="29" customFormat="1">
      <c r="A45" s="684"/>
      <c r="B45" s="711"/>
      <c r="C45" s="7" t="s">
        <v>29</v>
      </c>
      <c r="D45" s="6" t="s">
        <v>18</v>
      </c>
      <c r="E45" s="516">
        <f>SUM('27.сред, адап, ОВЗ, н-у:38.сред, н-у,н-у,ЗАОЧ'!E45)</f>
        <v>112</v>
      </c>
      <c r="F45" s="8"/>
      <c r="G45" s="693"/>
      <c r="H45" s="694"/>
      <c r="I45" s="694"/>
      <c r="J45" s="69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7" s="29" customFormat="1">
      <c r="A46" s="684"/>
      <c r="B46" s="711"/>
      <c r="C46" s="7" t="s">
        <v>63</v>
      </c>
      <c r="D46" s="6" t="s">
        <v>18</v>
      </c>
      <c r="E46" s="516">
        <f>SUM('27.сред, адап, ОВЗ, н-у:38.сред, н-у,н-у,ЗАОЧ'!E46)</f>
        <v>112</v>
      </c>
      <c r="F46" s="8"/>
      <c r="G46" s="693"/>
      <c r="H46" s="694"/>
      <c r="I46" s="694"/>
      <c r="J46" s="69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7" s="29" customFormat="1">
      <c r="A47" s="684"/>
      <c r="B47" s="711"/>
      <c r="C47" s="7" t="s">
        <v>64</v>
      </c>
      <c r="D47" s="6" t="s">
        <v>18</v>
      </c>
      <c r="E47" s="516">
        <f>SUM('27.сред, адап, ОВЗ, н-у:38.сред, н-у,н-у,ЗАОЧ'!E47)</f>
        <v>112</v>
      </c>
      <c r="F47" s="104"/>
      <c r="G47" s="693"/>
      <c r="H47" s="694"/>
      <c r="I47" s="694"/>
      <c r="J47" s="69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7" s="29" customFormat="1">
      <c r="A48" s="684"/>
      <c r="B48" s="711"/>
      <c r="C48" s="7" t="s">
        <v>30</v>
      </c>
      <c r="D48" s="6" t="s">
        <v>18</v>
      </c>
      <c r="E48" s="516">
        <f>SUM('27.сред, адап, ОВЗ, н-у:38.сред, н-у,н-у,ЗАОЧ'!E48)</f>
        <v>112</v>
      </c>
      <c r="F48" s="104"/>
      <c r="G48" s="693"/>
      <c r="H48" s="694"/>
      <c r="I48" s="694"/>
      <c r="J48" s="69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2:6">
      <c r="B49" s="711"/>
      <c r="C49" s="7" t="s">
        <v>65</v>
      </c>
      <c r="D49" s="6" t="s">
        <v>18</v>
      </c>
      <c r="E49" s="516">
        <f>SUM('27.сред, адап, ОВЗ, н-у:38.сред, н-у,н-у,ЗАОЧ'!E49)</f>
        <v>112</v>
      </c>
      <c r="F49" s="104"/>
    </row>
    <row r="50" spans="2:6">
      <c r="B50" s="711"/>
      <c r="C50" s="7" t="s">
        <v>66</v>
      </c>
      <c r="D50" s="6" t="s">
        <v>18</v>
      </c>
      <c r="E50" s="516">
        <f>SUM('27.сред, адап, ОВЗ, н-у:38.сред, н-у,н-у,ЗАОЧ'!E50)</f>
        <v>112</v>
      </c>
      <c r="F50" s="104"/>
    </row>
  </sheetData>
  <mergeCells count="34">
    <mergeCell ref="A1:K1"/>
    <mergeCell ref="A2:K2"/>
    <mergeCell ref="A3:K3"/>
    <mergeCell ref="A4:K4"/>
    <mergeCell ref="A5:K5"/>
    <mergeCell ref="M8:M11"/>
    <mergeCell ref="B9:B10"/>
    <mergeCell ref="C9:G10"/>
    <mergeCell ref="H9:J10"/>
    <mergeCell ref="A13:A17"/>
    <mergeCell ref="B13:B16"/>
    <mergeCell ref="H13:H16"/>
    <mergeCell ref="I13:I16"/>
    <mergeCell ref="J13:J16"/>
    <mergeCell ref="K13:K16"/>
    <mergeCell ref="A8:A11"/>
    <mergeCell ref="B8:J8"/>
    <mergeCell ref="K8:K11"/>
    <mergeCell ref="N8:N11"/>
    <mergeCell ref="A24:A48"/>
    <mergeCell ref="B24:B50"/>
    <mergeCell ref="G26:J27"/>
    <mergeCell ref="G32:N32"/>
    <mergeCell ref="G33:N33"/>
    <mergeCell ref="G35:N35"/>
    <mergeCell ref="G36:N36"/>
    <mergeCell ref="C39:F39"/>
    <mergeCell ref="G40:J48"/>
    <mergeCell ref="A18:G18"/>
    <mergeCell ref="A19:G19"/>
    <mergeCell ref="A20:A22"/>
    <mergeCell ref="B20:F20"/>
    <mergeCell ref="B21:B22"/>
    <mergeCell ref="C21:F21"/>
  </mergeCells>
  <conditionalFormatting sqref="M13">
    <cfRule type="expression" dxfId="63" priority="20">
      <formula>$D$13&lt;&gt;$M$13</formula>
    </cfRule>
  </conditionalFormatting>
  <conditionalFormatting sqref="M14">
    <cfRule type="expression" dxfId="62" priority="19">
      <formula>$D$14&lt;&gt;$M$14</formula>
    </cfRule>
  </conditionalFormatting>
  <conditionalFormatting sqref="M15">
    <cfRule type="expression" dxfId="61" priority="18">
      <formula>$D$15&lt;&gt;$M$15</formula>
    </cfRule>
  </conditionalFormatting>
  <conditionalFormatting sqref="M16">
    <cfRule type="expression" dxfId="60" priority="17">
      <formula>$D$16&lt;&gt;$M$16</formula>
    </cfRule>
  </conditionalFormatting>
  <conditionalFormatting sqref="M17">
    <cfRule type="expression" dxfId="59" priority="16">
      <formula>$H$17&lt;&gt;$M$17</formula>
    </cfRule>
  </conditionalFormatting>
  <conditionalFormatting sqref="M13">
    <cfRule type="expression" dxfId="58" priority="15">
      <formula>$D$13&lt;&gt;$M$13</formula>
    </cfRule>
  </conditionalFormatting>
  <conditionalFormatting sqref="M14">
    <cfRule type="expression" dxfId="57" priority="14">
      <formula>$D$14&lt;&gt;$M$14</formula>
    </cfRule>
  </conditionalFormatting>
  <conditionalFormatting sqref="M15">
    <cfRule type="expression" dxfId="56" priority="13">
      <formula>$D$15&lt;&gt;$M$15</formula>
    </cfRule>
  </conditionalFormatting>
  <conditionalFormatting sqref="M16">
    <cfRule type="expression" dxfId="55" priority="12">
      <formula>$D$16&lt;&gt;$M$16</formula>
    </cfRule>
  </conditionalFormatting>
  <conditionalFormatting sqref="M17">
    <cfRule type="expression" dxfId="54" priority="11">
      <formula>$H$17&lt;&gt;$M$17</formula>
    </cfRule>
  </conditionalFormatting>
  <conditionalFormatting sqref="M13">
    <cfRule type="expression" dxfId="53" priority="10">
      <formula>$D$13&lt;&gt;$M$13</formula>
    </cfRule>
  </conditionalFormatting>
  <conditionalFormatting sqref="M14">
    <cfRule type="expression" dxfId="52" priority="9">
      <formula>$D$14&lt;&gt;$M$14</formula>
    </cfRule>
  </conditionalFormatting>
  <conditionalFormatting sqref="M15">
    <cfRule type="expression" dxfId="51" priority="8">
      <formula>$D$15&lt;&gt;$M$15</formula>
    </cfRule>
  </conditionalFormatting>
  <conditionalFormatting sqref="M16">
    <cfRule type="expression" dxfId="50" priority="7">
      <formula>$D$16&lt;&gt;$M$16</formula>
    </cfRule>
  </conditionalFormatting>
  <conditionalFormatting sqref="M17">
    <cfRule type="expression" dxfId="49" priority="6">
      <formula>$H$17&lt;&gt;$M$17</formula>
    </cfRule>
  </conditionalFormatting>
  <conditionalFormatting sqref="N13">
    <cfRule type="expression" dxfId="48" priority="5">
      <formula>$E$13&lt;&gt;$N$13</formula>
    </cfRule>
  </conditionalFormatting>
  <conditionalFormatting sqref="N14">
    <cfRule type="expression" dxfId="47" priority="4">
      <formula>$E$14&lt;&gt;$N$14</formula>
    </cfRule>
  </conditionalFormatting>
  <conditionalFormatting sqref="N15">
    <cfRule type="expression" dxfId="46" priority="3">
      <formula>$E$15&lt;&gt;$N$15</formula>
    </cfRule>
  </conditionalFormatting>
  <conditionalFormatting sqref="N16">
    <cfRule type="expression" dxfId="45" priority="2">
      <formula>$E$16&lt;&gt;$N$16</formula>
    </cfRule>
  </conditionalFormatting>
  <conditionalFormatting sqref="N17">
    <cfRule type="expression" dxfId="44" priority="1">
      <formula>$I$17&lt;&gt;$N$17</formula>
    </cfRule>
  </conditionalFormatting>
  <pageMargins left="0.7" right="0.7" top="0.75" bottom="0.75" header="0.3" footer="0.3"/>
  <pageSetup paperSize="9" scale="46" orientation="portrait" r:id="rId1"/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G61"/>
  <sheetViews>
    <sheetView view="pageBreakPreview" topLeftCell="A28" zoomScale="70" zoomScaleNormal="80" zoomScaleSheetLayoutView="70" workbookViewId="0">
      <selection activeCell="G48" sqref="G48"/>
    </sheetView>
  </sheetViews>
  <sheetFormatPr defaultColWidth="9.140625" defaultRowHeight="15.75"/>
  <cols>
    <col min="1" max="1" width="4.85546875" style="34" customWidth="1"/>
    <col min="2" max="2" width="12.28515625" style="83" customWidth="1"/>
    <col min="3" max="3" width="89.85546875" style="34" customWidth="1"/>
    <col min="4" max="4" width="13.42578125" style="35" customWidth="1"/>
    <col min="5" max="6" width="14.28515625" style="35" customWidth="1"/>
    <col min="7" max="7" width="16" style="36" customWidth="1"/>
    <col min="8" max="8" width="13.5703125" style="28" customWidth="1"/>
    <col min="9" max="9" width="10.5703125" style="28" customWidth="1"/>
    <col min="10" max="10" width="10.28515625" style="28" customWidth="1"/>
    <col min="11" max="11" width="10.7109375" style="28" customWidth="1"/>
    <col min="12" max="12" width="11.42578125" style="28" customWidth="1"/>
    <col min="13" max="13" width="10.140625" style="28" customWidth="1"/>
    <col min="14" max="14" width="9.140625" style="28"/>
    <col min="15" max="15" width="16.28515625" style="28" customWidth="1"/>
    <col min="16" max="16384" width="9.140625" style="28"/>
  </cols>
  <sheetData>
    <row r="1" spans="1:85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</row>
    <row r="2" spans="1:85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</row>
    <row r="3" spans="1:85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</row>
    <row r="4" spans="1:85" s="13" customFormat="1">
      <c r="A4" s="724" t="s">
        <v>76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</row>
    <row r="5" spans="1:85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</row>
    <row r="6" spans="1:85" s="13" customFormat="1">
      <c r="A6" s="701" t="s">
        <v>86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</row>
    <row r="7" spans="1:85" s="13" customFormat="1" ht="16.5" thickBot="1">
      <c r="A7" s="14" t="s">
        <v>150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</row>
    <row r="8" spans="1:85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12"/>
      <c r="N8" s="12"/>
      <c r="O8" s="652" t="s">
        <v>423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</row>
    <row r="9" spans="1:85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12"/>
      <c r="N9" s="12"/>
      <c r="O9" s="653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</row>
    <row r="10" spans="1:85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12"/>
      <c r="N10" s="12"/>
      <c r="O10" s="653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</row>
    <row r="11" spans="1:85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103" t="s">
        <v>7</v>
      </c>
      <c r="K11" s="681"/>
      <c r="L11" s="12"/>
      <c r="M11" s="12"/>
      <c r="N11" s="12"/>
      <c r="O11" s="65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</row>
    <row r="12" spans="1:85" s="13" customFormat="1">
      <c r="A12" s="105">
        <v>1</v>
      </c>
      <c r="B12" s="102" t="s">
        <v>8</v>
      </c>
      <c r="C12" s="102" t="s">
        <v>9</v>
      </c>
      <c r="D12" s="58">
        <v>4</v>
      </c>
      <c r="E12" s="58">
        <v>5</v>
      </c>
      <c r="F12" s="59">
        <v>6</v>
      </c>
      <c r="G12" s="58">
        <v>7</v>
      </c>
      <c r="H12" s="101">
        <v>8</v>
      </c>
      <c r="I12" s="57">
        <v>9</v>
      </c>
      <c r="J12" s="60">
        <v>10</v>
      </c>
      <c r="K12" s="106">
        <v>11</v>
      </c>
      <c r="L12" s="12"/>
      <c r="M12" s="12"/>
      <c r="N12" s="12"/>
      <c r="O12" s="2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</row>
    <row r="13" spans="1:85" s="13" customFormat="1" ht="63">
      <c r="A13" s="668"/>
      <c r="B13" s="455"/>
      <c r="C13" s="456" t="s">
        <v>444</v>
      </c>
      <c r="D13" s="294">
        <f>E24</f>
        <v>2.8</v>
      </c>
      <c r="E13" s="165">
        <f>F24</f>
        <v>5.0999999999999996</v>
      </c>
      <c r="F13" s="165">
        <f>IF(D13&gt;0,IF(E13/D13*100&gt;100,100,E13/D13*100),0)</f>
        <v>100</v>
      </c>
      <c r="G13" s="62" t="s">
        <v>23</v>
      </c>
      <c r="H13" s="383"/>
      <c r="I13" s="384"/>
      <c r="J13" s="381"/>
      <c r="K13" s="382"/>
      <c r="L13" s="12"/>
      <c r="M13" s="12"/>
      <c r="N13" s="12"/>
      <c r="O13" s="190">
        <v>2.8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</row>
    <row r="14" spans="1:85" s="13" customFormat="1" ht="54.75" customHeight="1">
      <c r="A14" s="669"/>
      <c r="B14" s="721"/>
      <c r="C14" s="39" t="s">
        <v>71</v>
      </c>
      <c r="D14" s="537">
        <f>E27</f>
        <v>60</v>
      </c>
      <c r="E14" s="37">
        <f>F27</f>
        <v>50</v>
      </c>
      <c r="F14" s="61">
        <f>IF(AND(D14=0,E14=0),"-",IF(E14/D14*100&gt;100,100,E14/D14*100))</f>
        <v>83.333333333333343</v>
      </c>
      <c r="G14" s="62" t="s">
        <v>23</v>
      </c>
      <c r="H14" s="723"/>
      <c r="I14" s="723"/>
      <c r="J14" s="723"/>
      <c r="K14" s="720"/>
      <c r="L14" s="12"/>
      <c r="M14" s="12"/>
      <c r="N14" s="12"/>
      <c r="O14" s="190">
        <v>60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</row>
    <row r="15" spans="1:85" s="13" customFormat="1" ht="54" customHeight="1" thickBot="1">
      <c r="A15" s="669"/>
      <c r="B15" s="722"/>
      <c r="C15" s="40" t="s">
        <v>22</v>
      </c>
      <c r="D15" s="538">
        <f>E40</f>
        <v>100</v>
      </c>
      <c r="E15" s="45">
        <f>F40</f>
        <v>100</v>
      </c>
      <c r="F15" s="108">
        <f>IF(E15/D15*100&gt;100,100,E15/D15*100)</f>
        <v>100</v>
      </c>
      <c r="G15" s="110" t="s">
        <v>23</v>
      </c>
      <c r="H15" s="723"/>
      <c r="I15" s="723"/>
      <c r="J15" s="723"/>
      <c r="K15" s="720"/>
      <c r="L15" s="12"/>
      <c r="M15" s="12"/>
      <c r="N15" s="12"/>
      <c r="O15" s="190">
        <v>100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</row>
    <row r="16" spans="1:85" s="13" customFormat="1" ht="27" customHeight="1" thickBot="1">
      <c r="A16" s="670"/>
      <c r="B16" s="25" t="s">
        <v>54</v>
      </c>
      <c r="C16" s="43" t="s">
        <v>55</v>
      </c>
      <c r="D16" s="41" t="s">
        <v>72</v>
      </c>
      <c r="E16" s="489" t="s">
        <v>72</v>
      </c>
      <c r="F16" s="41" t="s">
        <v>73</v>
      </c>
      <c r="G16" s="491">
        <f>IF(F14="-",SUM(F13:F15)/2,SUM(F13:F15)/3)</f>
        <v>94.444444444444457</v>
      </c>
      <c r="H16" s="76">
        <f>E44</f>
        <v>1488</v>
      </c>
      <c r="I16" s="76">
        <f>F44</f>
        <v>1476</v>
      </c>
      <c r="J16" s="109">
        <f>IF(H16=0,0,IF(I16/H16*100&gt;100,100,I16/H16*100))</f>
        <v>99.193548387096769</v>
      </c>
      <c r="K16" s="483">
        <f>(J16+G16)/2</f>
        <v>96.818996415770613</v>
      </c>
      <c r="L16" s="12"/>
      <c r="M16" s="12"/>
      <c r="N16" s="12"/>
      <c r="O16" s="640">
        <v>1488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</row>
    <row r="17" spans="1:77" s="29" customFormat="1">
      <c r="A17" s="663"/>
      <c r="B17" s="663"/>
      <c r="C17" s="663"/>
      <c r="D17" s="663"/>
      <c r="E17" s="663"/>
      <c r="F17" s="663"/>
      <c r="G17" s="663"/>
      <c r="H17" s="28"/>
      <c r="I17" s="28"/>
      <c r="J17" s="28"/>
      <c r="K17" s="28"/>
      <c r="L17" s="28"/>
      <c r="M17" s="28"/>
      <c r="N17" s="28"/>
      <c r="O1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7" s="29" customFormat="1" ht="16.5" customHeight="1">
      <c r="A18" s="663" t="s">
        <v>11</v>
      </c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</row>
    <row r="19" spans="1:77" s="30" customFormat="1" ht="14.25" customHeight="1">
      <c r="A19" s="716" t="s">
        <v>0</v>
      </c>
      <c r="B19" s="718" t="s">
        <v>48</v>
      </c>
      <c r="C19" s="718"/>
      <c r="D19" s="718"/>
      <c r="E19" s="718"/>
      <c r="F19" s="71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</row>
    <row r="20" spans="1:77" s="29" customFormat="1">
      <c r="A20" s="716"/>
      <c r="B20" s="717" t="s">
        <v>21</v>
      </c>
      <c r="C20" s="719"/>
      <c r="D20" s="719"/>
      <c r="E20" s="719"/>
      <c r="F20" s="719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</row>
    <row r="21" spans="1:77" s="29" customFormat="1" ht="47.25">
      <c r="A21" s="716"/>
      <c r="B21" s="717"/>
      <c r="C21" s="240" t="s">
        <v>12</v>
      </c>
      <c r="D21" s="243" t="s">
        <v>13</v>
      </c>
      <c r="E21" s="243" t="s">
        <v>14</v>
      </c>
      <c r="F21" s="243" t="s">
        <v>15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</row>
    <row r="22" spans="1:77" s="29" customFormat="1" ht="16.5" thickBot="1">
      <c r="A22" s="237">
        <v>1</v>
      </c>
      <c r="B22" s="237" t="s">
        <v>8</v>
      </c>
      <c r="C22" s="237" t="s">
        <v>9</v>
      </c>
      <c r="D22" s="244">
        <v>4</v>
      </c>
      <c r="E22" s="244">
        <v>5</v>
      </c>
      <c r="F22" s="244">
        <v>6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</row>
    <row r="23" spans="1:77" s="29" customFormat="1" ht="25.5" customHeight="1">
      <c r="A23" s="712" t="s">
        <v>75</v>
      </c>
      <c r="B23" s="685" t="s">
        <v>76</v>
      </c>
      <c r="C23" s="245" t="s">
        <v>24</v>
      </c>
      <c r="D23" s="246"/>
      <c r="E23" s="247" t="s">
        <v>16</v>
      </c>
      <c r="F23" s="247" t="s">
        <v>17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</row>
    <row r="24" spans="1:77" s="29" customFormat="1" ht="22.5" customHeight="1">
      <c r="A24" s="713"/>
      <c r="B24" s="686"/>
      <c r="C24" s="184" t="s">
        <v>267</v>
      </c>
      <c r="D24" s="4" t="s">
        <v>25</v>
      </c>
      <c r="E24" s="5">
        <f>IF(E25&gt;0,ROUND(E25/E26*100,1),0)</f>
        <v>2.8</v>
      </c>
      <c r="F24" s="5">
        <f>IF(F25&gt;0,ROUND(F25/F26*100,1),0)</f>
        <v>5.0999999999999996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77" s="29" customFormat="1" ht="37.5" customHeight="1">
      <c r="A25" s="713"/>
      <c r="B25" s="686"/>
      <c r="C25" s="541" t="s">
        <v>445</v>
      </c>
      <c r="D25" s="6" t="s">
        <v>18</v>
      </c>
      <c r="E25" s="542">
        <v>44.44</v>
      </c>
      <c r="F25" s="545">
        <f>G47</f>
        <v>80</v>
      </c>
      <c r="G25" s="661"/>
      <c r="H25" s="662"/>
      <c r="I25" s="662"/>
      <c r="J25" s="662"/>
      <c r="K25" s="662"/>
      <c r="L25" s="662"/>
      <c r="M25" s="662"/>
      <c r="N25" s="662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77" s="29" customFormat="1" ht="30">
      <c r="A26" s="713"/>
      <c r="B26" s="686"/>
      <c r="C26" s="541" t="s">
        <v>446</v>
      </c>
      <c r="D26" s="6" t="s">
        <v>18</v>
      </c>
      <c r="E26" s="542">
        <v>1585.57</v>
      </c>
      <c r="F26" s="545">
        <f>SUM('1.КРО, нач, н-у, н-у, МН:15.нач, н-у, н-у, н-д'!F41)+SUM('16.осн, адапт, ОВЗ, н-у:26.осн, н-у, н-у, н-д'!F41)+SUM('27.сред, адап, ОВЗ, н-у:38.сред, н-у,н-у,ЗАОЧ'!F41)</f>
        <v>1570.01</v>
      </c>
      <c r="G26" s="661"/>
      <c r="H26" s="662"/>
      <c r="I26" s="662"/>
      <c r="J26" s="662"/>
      <c r="K26" s="662"/>
      <c r="L26" s="662"/>
      <c r="M26" s="662"/>
      <c r="N26" s="662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77" s="30" customFormat="1" ht="47.25">
      <c r="A27" s="713"/>
      <c r="B27" s="686"/>
      <c r="C27" s="248" t="s">
        <v>77</v>
      </c>
      <c r="D27" s="249" t="s">
        <v>25</v>
      </c>
      <c r="E27" s="254">
        <f>IF(E30&gt;0,ROUND(F30/E30*100,1),0)</f>
        <v>60</v>
      </c>
      <c r="F27" s="254">
        <f>IF(G30&gt;0,ROUND(H30/G30*100,1),0)</f>
        <v>50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</row>
    <row r="28" spans="1:77" s="29" customFormat="1">
      <c r="A28" s="713"/>
      <c r="B28" s="686"/>
      <c r="C28" s="250"/>
      <c r="D28" s="251" t="s">
        <v>18</v>
      </c>
      <c r="E28" s="714" t="s">
        <v>90</v>
      </c>
      <c r="F28" s="715"/>
      <c r="G28" s="714" t="s">
        <v>91</v>
      </c>
      <c r="H28" s="715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77" s="29" customFormat="1" ht="47.25">
      <c r="A29" s="713"/>
      <c r="B29" s="686"/>
      <c r="C29" s="250"/>
      <c r="D29" s="251" t="s">
        <v>18</v>
      </c>
      <c r="E29" s="252" t="s">
        <v>79</v>
      </c>
      <c r="F29" s="252" t="s">
        <v>78</v>
      </c>
      <c r="G29" s="252" t="s">
        <v>79</v>
      </c>
      <c r="H29" s="252" t="s">
        <v>78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77" s="29" customFormat="1">
      <c r="A30" s="713"/>
      <c r="B30" s="686"/>
      <c r="C30" s="250"/>
      <c r="D30" s="251" t="s">
        <v>18</v>
      </c>
      <c r="E30" s="255">
        <f>SUM(E31:E39)</f>
        <v>5</v>
      </c>
      <c r="F30" s="255">
        <f>SUM(F31:F39)</f>
        <v>3</v>
      </c>
      <c r="G30" s="255">
        <f>SUM(G31:G39)</f>
        <v>2</v>
      </c>
      <c r="H30" s="255">
        <f>SUM(H31:H39)</f>
        <v>1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77" s="29" customFormat="1">
      <c r="A31" s="713"/>
      <c r="B31" s="686"/>
      <c r="C31" s="253" t="s">
        <v>60</v>
      </c>
      <c r="D31" s="251" t="s">
        <v>18</v>
      </c>
      <c r="E31" s="543">
        <v>0</v>
      </c>
      <c r="F31" s="543">
        <v>0</v>
      </c>
      <c r="G31" s="539">
        <v>0</v>
      </c>
      <c r="H31" s="539">
        <v>0</v>
      </c>
      <c r="I31" s="238"/>
      <c r="J31" s="238"/>
      <c r="K31" s="23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77" s="29" customFormat="1">
      <c r="A32" s="713"/>
      <c r="B32" s="686"/>
      <c r="C32" s="253" t="s">
        <v>61</v>
      </c>
      <c r="D32" s="251" t="s">
        <v>18</v>
      </c>
      <c r="E32" s="543">
        <v>0</v>
      </c>
      <c r="F32" s="543">
        <v>0</v>
      </c>
      <c r="G32" s="539">
        <v>0</v>
      </c>
      <c r="H32" s="539">
        <v>0</v>
      </c>
      <c r="I32" s="238"/>
      <c r="J32" s="238"/>
      <c r="K32" s="23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s="29" customFormat="1">
      <c r="A33" s="713"/>
      <c r="B33" s="686"/>
      <c r="C33" s="253" t="s">
        <v>62</v>
      </c>
      <c r="D33" s="251" t="s">
        <v>18</v>
      </c>
      <c r="E33" s="543">
        <v>1</v>
      </c>
      <c r="F33" s="543">
        <v>1</v>
      </c>
      <c r="G33" s="539">
        <v>1</v>
      </c>
      <c r="H33" s="539">
        <v>1</v>
      </c>
      <c r="I33" s="238"/>
      <c r="J33" s="238"/>
      <c r="K33" s="23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s="29" customFormat="1">
      <c r="A34" s="713"/>
      <c r="B34" s="686"/>
      <c r="C34" s="253" t="s">
        <v>29</v>
      </c>
      <c r="D34" s="251" t="s">
        <v>18</v>
      </c>
      <c r="E34" s="543">
        <v>1</v>
      </c>
      <c r="F34" s="543">
        <v>0</v>
      </c>
      <c r="G34" s="252">
        <v>1</v>
      </c>
      <c r="H34" s="252">
        <v>0</v>
      </c>
      <c r="I34" s="238"/>
      <c r="J34" s="238"/>
      <c r="K34" s="23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7" s="29" customFormat="1">
      <c r="A35" s="713"/>
      <c r="B35" s="686"/>
      <c r="C35" s="253" t="s">
        <v>63</v>
      </c>
      <c r="D35" s="251" t="s">
        <v>18</v>
      </c>
      <c r="E35" s="543">
        <v>0</v>
      </c>
      <c r="F35" s="543">
        <v>0</v>
      </c>
      <c r="G35" s="256">
        <v>0</v>
      </c>
      <c r="H35" s="256">
        <v>0</v>
      </c>
      <c r="I35" s="238"/>
      <c r="J35" s="238"/>
      <c r="K35" s="23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</row>
    <row r="36" spans="1:77" s="29" customFormat="1">
      <c r="A36" s="713"/>
      <c r="B36" s="686"/>
      <c r="C36" s="253" t="s">
        <v>64</v>
      </c>
      <c r="D36" s="251" t="s">
        <v>18</v>
      </c>
      <c r="E36" s="543">
        <v>0</v>
      </c>
      <c r="F36" s="543">
        <v>0</v>
      </c>
      <c r="G36" s="252"/>
      <c r="H36" s="252"/>
      <c r="I36" s="238"/>
      <c r="J36" s="238"/>
      <c r="K36" s="23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</row>
    <row r="37" spans="1:77" s="29" customFormat="1">
      <c r="A37" s="713"/>
      <c r="B37" s="686"/>
      <c r="C37" s="253" t="s">
        <v>30</v>
      </c>
      <c r="D37" s="251" t="s">
        <v>18</v>
      </c>
      <c r="E37" s="543">
        <v>2</v>
      </c>
      <c r="F37" s="543">
        <v>1</v>
      </c>
      <c r="G37" s="256"/>
      <c r="H37" s="256"/>
      <c r="I37" s="238"/>
      <c r="J37" s="238"/>
      <c r="K37" s="23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</row>
    <row r="38" spans="1:77" s="29" customFormat="1">
      <c r="A38" s="713"/>
      <c r="B38" s="686"/>
      <c r="C38" s="253" t="s">
        <v>65</v>
      </c>
      <c r="D38" s="251" t="s">
        <v>18</v>
      </c>
      <c r="E38" s="543">
        <v>0</v>
      </c>
      <c r="F38" s="543">
        <v>0</v>
      </c>
      <c r="G38" s="256"/>
      <c r="H38" s="256"/>
      <c r="I38" s="238"/>
      <c r="J38" s="238"/>
      <c r="K38" s="23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</row>
    <row r="39" spans="1:77" s="29" customFormat="1">
      <c r="A39" s="713"/>
      <c r="B39" s="686"/>
      <c r="C39" s="253" t="s">
        <v>66</v>
      </c>
      <c r="D39" s="251" t="s">
        <v>18</v>
      </c>
      <c r="E39" s="543">
        <v>1</v>
      </c>
      <c r="F39" s="543">
        <v>1</v>
      </c>
      <c r="G39" s="256"/>
      <c r="H39" s="256"/>
      <c r="I39" s="238"/>
      <c r="J39" s="238"/>
      <c r="K39" s="23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7" s="29" customFormat="1" ht="47.25">
      <c r="A40" s="713"/>
      <c r="B40" s="686"/>
      <c r="C40" s="248" t="s">
        <v>80</v>
      </c>
      <c r="D40" s="249" t="s">
        <v>25</v>
      </c>
      <c r="E40" s="254">
        <f>IF(E41=0,0,ROUND(E42/E41*100,1))</f>
        <v>100</v>
      </c>
      <c r="F40" s="254">
        <f>IF(F41=0,0,ROUND(F42/F41*100,1))</f>
        <v>100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</row>
    <row r="41" spans="1:77" s="29" customFormat="1">
      <c r="A41" s="713"/>
      <c r="B41" s="686"/>
      <c r="C41" s="250" t="s">
        <v>68</v>
      </c>
      <c r="D41" s="251" t="s">
        <v>18</v>
      </c>
      <c r="E41" s="544">
        <v>1</v>
      </c>
      <c r="F41" s="539">
        <v>1</v>
      </c>
      <c r="G41" s="662" t="s">
        <v>81</v>
      </c>
      <c r="H41" s="662"/>
      <c r="I41" s="662"/>
      <c r="J41" s="662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</row>
    <row r="42" spans="1:77" s="29" customFormat="1">
      <c r="A42" s="713"/>
      <c r="B42" s="686"/>
      <c r="C42" s="250" t="s">
        <v>69</v>
      </c>
      <c r="D42" s="251" t="s">
        <v>18</v>
      </c>
      <c r="E42" s="544">
        <v>1</v>
      </c>
      <c r="F42" s="539">
        <v>1</v>
      </c>
      <c r="G42" s="662"/>
      <c r="H42" s="662"/>
      <c r="I42" s="662"/>
      <c r="J42" s="662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</row>
    <row r="43" spans="1:77" s="29" customFormat="1">
      <c r="A43" s="713"/>
      <c r="B43" s="686"/>
      <c r="C43" s="257" t="s">
        <v>27</v>
      </c>
      <c r="D43" s="257"/>
      <c r="E43" s="258" t="s">
        <v>19</v>
      </c>
      <c r="F43" s="258" t="s">
        <v>20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</row>
    <row r="44" spans="1:77" s="29" customFormat="1">
      <c r="A44" s="713"/>
      <c r="B44" s="686"/>
      <c r="C44" s="259" t="s">
        <v>94</v>
      </c>
      <c r="D44" s="260" t="s">
        <v>18</v>
      </c>
      <c r="E44" s="261">
        <f>IF(SUM(E48:E56)=0,0,E48*F48+E49*F49+E50*F50+E51*F51+E52*F52+E53*F53+E54*F54+E55*F55+E56*F56)</f>
        <v>1488</v>
      </c>
      <c r="F44" s="261">
        <f>IF(SUM(G48:G56)=0,0,G48*H48+G49*H49+G50*H50+G51*H51+G52*H52+G53*H53+G54*H54+G55*H55+G56*H56)</f>
        <v>1476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</row>
    <row r="45" spans="1:77" s="29" customFormat="1">
      <c r="A45" s="713"/>
      <c r="B45" s="686"/>
      <c r="C45" s="253"/>
      <c r="D45" s="251" t="s">
        <v>18</v>
      </c>
      <c r="E45" s="714" t="s">
        <v>90</v>
      </c>
      <c r="F45" s="715"/>
      <c r="G45" s="714" t="s">
        <v>91</v>
      </c>
      <c r="H45" s="715"/>
      <c r="I45" s="238"/>
      <c r="J45" s="238"/>
      <c r="K45" s="23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7" s="29" customFormat="1" ht="69.75" customHeight="1">
      <c r="A46" s="713"/>
      <c r="B46" s="686"/>
      <c r="C46" s="253"/>
      <c r="D46" s="251" t="s">
        <v>18</v>
      </c>
      <c r="E46" s="252" t="s">
        <v>92</v>
      </c>
      <c r="F46" s="252" t="s">
        <v>93</v>
      </c>
      <c r="G46" s="252" t="s">
        <v>92</v>
      </c>
      <c r="H46" s="252" t="s">
        <v>93</v>
      </c>
      <c r="I46" s="238"/>
      <c r="J46" s="238"/>
      <c r="K46" s="23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7" s="29" customFormat="1" ht="31.5">
      <c r="A47" s="713"/>
      <c r="B47" s="686"/>
      <c r="C47" s="253"/>
      <c r="D47" s="251" t="s">
        <v>18</v>
      </c>
      <c r="E47" s="255">
        <f>SUM(E48:E56)/9</f>
        <v>44.444444444444443</v>
      </c>
      <c r="F47" s="255">
        <f>SUM(F48:F52)</f>
        <v>18.600000000000001</v>
      </c>
      <c r="G47" s="255">
        <f>SUM(G48:G56)/5</f>
        <v>80</v>
      </c>
      <c r="H47" s="255">
        <f>SUM(H48:H56)</f>
        <v>18.45</v>
      </c>
      <c r="I47" s="238"/>
      <c r="J47" s="238"/>
      <c r="K47" s="238"/>
      <c r="L47" s="28" t="s">
        <v>197</v>
      </c>
      <c r="M47" s="28" t="s">
        <v>198</v>
      </c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7" s="29" customFormat="1">
      <c r="A48" s="713"/>
      <c r="B48" s="686"/>
      <c r="C48" s="253" t="s">
        <v>60</v>
      </c>
      <c r="D48" s="251" t="s">
        <v>18</v>
      </c>
      <c r="E48" s="638">
        <v>80</v>
      </c>
      <c r="F48" s="263">
        <f>L48/E48</f>
        <v>3.4</v>
      </c>
      <c r="G48" s="539">
        <v>80</v>
      </c>
      <c r="H48" s="262">
        <f>M48/G48</f>
        <v>3.375</v>
      </c>
      <c r="I48" s="238"/>
      <c r="J48" s="238"/>
      <c r="K48" s="238"/>
      <c r="L48" s="639">
        <v>272</v>
      </c>
      <c r="M48" s="540">
        <v>270</v>
      </c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713"/>
      <c r="B49" s="686"/>
      <c r="C49" s="253" t="s">
        <v>61</v>
      </c>
      <c r="D49" s="251" t="s">
        <v>18</v>
      </c>
      <c r="E49" s="638">
        <v>80</v>
      </c>
      <c r="F49" s="263">
        <f t="shared" ref="F49:F52" si="0">L49/E49</f>
        <v>3.8</v>
      </c>
      <c r="G49" s="539">
        <v>80</v>
      </c>
      <c r="H49" s="262">
        <f t="shared" ref="H49:H52" si="1">M49/G49</f>
        <v>3.75</v>
      </c>
      <c r="I49" s="238"/>
      <c r="J49" s="238"/>
      <c r="K49" s="238"/>
      <c r="L49" s="639">
        <v>304</v>
      </c>
      <c r="M49" s="540">
        <v>300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713"/>
      <c r="B50" s="686"/>
      <c r="C50" s="253" t="s">
        <v>62</v>
      </c>
      <c r="D50" s="251" t="s">
        <v>18</v>
      </c>
      <c r="E50" s="638">
        <v>80</v>
      </c>
      <c r="F50" s="263">
        <f t="shared" si="0"/>
        <v>3.4</v>
      </c>
      <c r="G50" s="539">
        <v>80</v>
      </c>
      <c r="H50" s="262">
        <f t="shared" si="1"/>
        <v>3.375</v>
      </c>
      <c r="I50" s="238"/>
      <c r="J50" s="238"/>
      <c r="K50" s="238"/>
      <c r="L50" s="639">
        <v>272</v>
      </c>
      <c r="M50" s="540">
        <v>270</v>
      </c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  <row r="51" spans="1:77" s="29" customFormat="1">
      <c r="A51" s="713"/>
      <c r="B51" s="686"/>
      <c r="C51" s="253" t="s">
        <v>29</v>
      </c>
      <c r="D51" s="251" t="s">
        <v>18</v>
      </c>
      <c r="E51" s="638">
        <v>80</v>
      </c>
      <c r="F51" s="263">
        <f t="shared" si="0"/>
        <v>4</v>
      </c>
      <c r="G51" s="539">
        <v>80</v>
      </c>
      <c r="H51" s="262">
        <f t="shared" si="1"/>
        <v>3.9750000000000001</v>
      </c>
      <c r="I51" s="238"/>
      <c r="J51" s="238"/>
      <c r="K51" s="238"/>
      <c r="L51" s="639">
        <v>320</v>
      </c>
      <c r="M51" s="89">
        <v>318</v>
      </c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</row>
    <row r="52" spans="1:77" s="29" customFormat="1">
      <c r="A52" s="713"/>
      <c r="B52" s="686"/>
      <c r="C52" s="253" t="s">
        <v>63</v>
      </c>
      <c r="D52" s="251" t="s">
        <v>18</v>
      </c>
      <c r="E52" s="638">
        <v>80</v>
      </c>
      <c r="F52" s="263">
        <f t="shared" si="0"/>
        <v>4</v>
      </c>
      <c r="G52" s="539">
        <v>80</v>
      </c>
      <c r="H52" s="262">
        <f t="shared" si="1"/>
        <v>3.9750000000000001</v>
      </c>
      <c r="I52" s="238"/>
      <c r="J52" s="238"/>
      <c r="K52" s="238"/>
      <c r="L52" s="639">
        <v>320</v>
      </c>
      <c r="M52" s="89">
        <v>318</v>
      </c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</row>
    <row r="53" spans="1:77" s="29" customFormat="1">
      <c r="A53" s="713"/>
      <c r="B53" s="686"/>
      <c r="C53" s="253" t="s">
        <v>64</v>
      </c>
      <c r="D53" s="251" t="s">
        <v>18</v>
      </c>
      <c r="E53" s="638">
        <v>0</v>
      </c>
      <c r="F53" s="263"/>
      <c r="G53" s="252"/>
      <c r="H53" s="262"/>
      <c r="I53" s="238"/>
      <c r="J53" s="238"/>
      <c r="K53" s="238"/>
      <c r="L53" s="639">
        <v>0</v>
      </c>
      <c r="M53" s="89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</row>
    <row r="54" spans="1:77" s="29" customFormat="1">
      <c r="A54" s="713"/>
      <c r="B54" s="686"/>
      <c r="C54" s="253" t="s">
        <v>30</v>
      </c>
      <c r="D54" s="251" t="s">
        <v>18</v>
      </c>
      <c r="E54" s="638">
        <v>0</v>
      </c>
      <c r="F54" s="263"/>
      <c r="G54" s="256"/>
      <c r="H54" s="262"/>
      <c r="I54" s="238"/>
      <c r="J54" s="238"/>
      <c r="K54" s="238"/>
      <c r="L54" s="639">
        <v>0</v>
      </c>
      <c r="M54" s="30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</row>
    <row r="55" spans="1:77" s="29" customFormat="1">
      <c r="A55" s="713"/>
      <c r="B55" s="686"/>
      <c r="C55" s="253" t="s">
        <v>65</v>
      </c>
      <c r="D55" s="251" t="s">
        <v>18</v>
      </c>
      <c r="E55" s="638">
        <v>0</v>
      </c>
      <c r="F55" s="263"/>
      <c r="G55" s="256"/>
      <c r="H55" s="262"/>
      <c r="I55" s="238"/>
      <c r="J55" s="238"/>
      <c r="K55" s="238"/>
      <c r="L55" s="639">
        <v>0</v>
      </c>
      <c r="M55" s="30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</row>
    <row r="56" spans="1:77" s="29" customFormat="1">
      <c r="A56" s="713"/>
      <c r="B56" s="686"/>
      <c r="C56" s="253" t="s">
        <v>66</v>
      </c>
      <c r="D56" s="251" t="s">
        <v>18</v>
      </c>
      <c r="E56" s="638">
        <v>0</v>
      </c>
      <c r="F56" s="263"/>
      <c r="G56" s="256"/>
      <c r="H56" s="262"/>
      <c r="I56" s="238"/>
      <c r="J56" s="238"/>
      <c r="K56" s="238"/>
      <c r="L56" s="639">
        <v>0</v>
      </c>
      <c r="M56" s="30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</row>
    <row r="57" spans="1:77">
      <c r="L57" s="91"/>
    </row>
    <row r="58" spans="1:77">
      <c r="B58" s="682"/>
      <c r="C58" s="682"/>
      <c r="D58" s="682"/>
      <c r="E58" s="682"/>
      <c r="F58" s="682"/>
      <c r="G58" s="682"/>
    </row>
    <row r="60" spans="1:77">
      <c r="L60" s="91">
        <v>1488</v>
      </c>
    </row>
    <row r="61" spans="1:77">
      <c r="L61" s="264">
        <f>L60-L48-L49-L50-L51-L52-L53-L54-L55-L56</f>
        <v>0</v>
      </c>
    </row>
  </sheetData>
  <mergeCells count="35">
    <mergeCell ref="A6:K6"/>
    <mergeCell ref="A1:K1"/>
    <mergeCell ref="A2:K2"/>
    <mergeCell ref="A3:K3"/>
    <mergeCell ref="A4:K4"/>
    <mergeCell ref="A5:K5"/>
    <mergeCell ref="C20:F20"/>
    <mergeCell ref="K14:K15"/>
    <mergeCell ref="A8:A11"/>
    <mergeCell ref="B8:J8"/>
    <mergeCell ref="K8:K11"/>
    <mergeCell ref="B9:B10"/>
    <mergeCell ref="C9:G10"/>
    <mergeCell ref="H9:J10"/>
    <mergeCell ref="B14:B15"/>
    <mergeCell ref="H14:H15"/>
    <mergeCell ref="I14:I15"/>
    <mergeCell ref="J14:J15"/>
    <mergeCell ref="A13:A16"/>
    <mergeCell ref="O8:O11"/>
    <mergeCell ref="B58:G58"/>
    <mergeCell ref="A23:A56"/>
    <mergeCell ref="B23:B56"/>
    <mergeCell ref="G41:J42"/>
    <mergeCell ref="E45:F45"/>
    <mergeCell ref="G45:H45"/>
    <mergeCell ref="E28:F28"/>
    <mergeCell ref="G28:H28"/>
    <mergeCell ref="G25:N25"/>
    <mergeCell ref="G26:N26"/>
    <mergeCell ref="A17:G17"/>
    <mergeCell ref="A18:G18"/>
    <mergeCell ref="A19:A21"/>
    <mergeCell ref="B20:B21"/>
    <mergeCell ref="B19:F19"/>
  </mergeCells>
  <conditionalFormatting sqref="O13">
    <cfRule type="expression" dxfId="43" priority="5">
      <formula>$D$13&lt;&gt;$O$13</formula>
    </cfRule>
  </conditionalFormatting>
  <conditionalFormatting sqref="O14">
    <cfRule type="expression" dxfId="42" priority="4">
      <formula>$D$14&lt;&gt;$O$14</formula>
    </cfRule>
  </conditionalFormatting>
  <conditionalFormatting sqref="O15">
    <cfRule type="expression" dxfId="41" priority="3">
      <formula>$D$15&lt;&gt;$O$15</formula>
    </cfRule>
  </conditionalFormatting>
  <conditionalFormatting sqref="O16">
    <cfRule type="expression" dxfId="40" priority="2">
      <formula>$H$16&lt;&gt;$O$16</formula>
    </cfRule>
  </conditionalFormatting>
  <pageMargins left="0.7" right="0.7" top="0.75" bottom="0.75" header="0.3" footer="0.3"/>
  <pageSetup paperSize="9" scale="37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G61"/>
  <sheetViews>
    <sheetView view="pageBreakPreview" topLeftCell="A28" zoomScale="70" zoomScaleNormal="70" zoomScaleSheetLayoutView="70" workbookViewId="0">
      <selection activeCell="AA46" sqref="AA46"/>
    </sheetView>
  </sheetViews>
  <sheetFormatPr defaultColWidth="9.140625" defaultRowHeight="15.75"/>
  <cols>
    <col min="1" max="1" width="4.85546875" style="34" customWidth="1"/>
    <col min="2" max="2" width="12.28515625" style="234" customWidth="1"/>
    <col min="3" max="3" width="89.85546875" style="34" customWidth="1"/>
    <col min="4" max="4" width="13.42578125" style="35" customWidth="1"/>
    <col min="5" max="5" width="14.28515625" style="35" customWidth="1"/>
    <col min="6" max="6" width="11.85546875" style="35" customWidth="1"/>
    <col min="7" max="7" width="11.7109375" style="36" customWidth="1"/>
    <col min="8" max="8" width="13.5703125" style="28" customWidth="1"/>
    <col min="9" max="9" width="10.5703125" style="28" customWidth="1"/>
    <col min="10" max="10" width="10.28515625" style="28" customWidth="1"/>
    <col min="11" max="11" width="10.7109375" style="28" customWidth="1"/>
    <col min="12" max="12" width="11.42578125" style="28" customWidth="1"/>
    <col min="13" max="13" width="10.140625" style="28" customWidth="1"/>
    <col min="14" max="14" width="9.140625" style="28"/>
    <col min="15" max="15" width="14.7109375" style="28" customWidth="1"/>
    <col min="16" max="16384" width="9.140625" style="28"/>
  </cols>
  <sheetData>
    <row r="1" spans="1:85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</row>
    <row r="2" spans="1:85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</row>
    <row r="3" spans="1:85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</row>
    <row r="4" spans="1:85" s="13" customFormat="1">
      <c r="A4" s="724" t="s">
        <v>76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</row>
    <row r="5" spans="1:85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</row>
    <row r="6" spans="1:85" s="13" customFormat="1">
      <c r="A6" s="701" t="s">
        <v>86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</row>
    <row r="7" spans="1:85" s="13" customFormat="1" ht="16.5" thickBot="1">
      <c r="A7" s="14" t="s">
        <v>151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</row>
    <row r="8" spans="1:85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12"/>
      <c r="N8" s="12"/>
      <c r="O8" s="652" t="s">
        <v>423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</row>
    <row r="9" spans="1:85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12"/>
      <c r="N9" s="12"/>
      <c r="O9" s="653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</row>
    <row r="10" spans="1:85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12"/>
      <c r="N10" s="12"/>
      <c r="O10" s="653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</row>
    <row r="11" spans="1:85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239" t="s">
        <v>7</v>
      </c>
      <c r="K11" s="681"/>
      <c r="L11" s="12"/>
      <c r="M11" s="12"/>
      <c r="N11" s="12"/>
      <c r="O11" s="65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</row>
    <row r="12" spans="1:85" s="13" customFormat="1">
      <c r="A12" s="236">
        <v>1</v>
      </c>
      <c r="B12" s="241" t="s">
        <v>8</v>
      </c>
      <c r="C12" s="241" t="s">
        <v>9</v>
      </c>
      <c r="D12" s="58">
        <v>4</v>
      </c>
      <c r="E12" s="58">
        <v>5</v>
      </c>
      <c r="F12" s="59">
        <v>6</v>
      </c>
      <c r="G12" s="58">
        <v>7</v>
      </c>
      <c r="H12" s="235">
        <v>8</v>
      </c>
      <c r="I12" s="57">
        <v>9</v>
      </c>
      <c r="J12" s="60">
        <v>10</v>
      </c>
      <c r="K12" s="106">
        <v>11</v>
      </c>
      <c r="L12" s="12"/>
      <c r="M12" s="12"/>
      <c r="N12" s="12"/>
      <c r="O12" s="2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</row>
    <row r="13" spans="1:85" s="13" customFormat="1" ht="63">
      <c r="A13" s="668"/>
      <c r="B13" s="455"/>
      <c r="C13" s="456" t="s">
        <v>444</v>
      </c>
      <c r="D13" s="502">
        <f>E24</f>
        <v>3.6</v>
      </c>
      <c r="E13" s="61">
        <f>F24</f>
        <v>4.5999999999999996</v>
      </c>
      <c r="F13" s="61">
        <f>IF(D13&gt;0,IF(E13/D13*100&gt;100,100,E13/D13*100),0)</f>
        <v>100</v>
      </c>
      <c r="G13" s="487" t="s">
        <v>23</v>
      </c>
      <c r="H13" s="383"/>
      <c r="I13" s="384"/>
      <c r="J13" s="381"/>
      <c r="K13" s="382"/>
      <c r="L13" s="12"/>
      <c r="M13" s="12"/>
      <c r="N13" s="12"/>
      <c r="O13" s="190">
        <v>3.6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</row>
    <row r="14" spans="1:85" s="13" customFormat="1" ht="54.75" customHeight="1">
      <c r="A14" s="669"/>
      <c r="B14" s="721"/>
      <c r="C14" s="39" t="s">
        <v>71</v>
      </c>
      <c r="D14" s="503">
        <f>E27</f>
        <v>3.1</v>
      </c>
      <c r="E14" s="37">
        <f>F27</f>
        <v>11.8</v>
      </c>
      <c r="F14" s="61">
        <f>IF(AND(D14=0,E14=0),"-",IF(E14/D14*100&gt;100,100,E14/D14*100))</f>
        <v>100</v>
      </c>
      <c r="G14" s="487" t="s">
        <v>23</v>
      </c>
      <c r="H14" s="723"/>
      <c r="I14" s="723"/>
      <c r="J14" s="723"/>
      <c r="K14" s="720"/>
      <c r="L14" s="12"/>
      <c r="M14" s="12"/>
      <c r="N14" s="12"/>
      <c r="O14" s="190">
        <v>4.0999999999999996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</row>
    <row r="15" spans="1:85" s="13" customFormat="1" ht="54" customHeight="1" thickBot="1">
      <c r="A15" s="669"/>
      <c r="B15" s="722"/>
      <c r="C15" s="40" t="s">
        <v>22</v>
      </c>
      <c r="D15" s="504">
        <f>E40</f>
        <v>100</v>
      </c>
      <c r="E15" s="45">
        <f>F40</f>
        <v>100</v>
      </c>
      <c r="F15" s="108">
        <f>IF(E15/D15*100&gt;100,100,E15/D15*100)</f>
        <v>100</v>
      </c>
      <c r="G15" s="488" t="s">
        <v>23</v>
      </c>
      <c r="H15" s="723"/>
      <c r="I15" s="723"/>
      <c r="J15" s="723"/>
      <c r="K15" s="720"/>
      <c r="L15" s="12"/>
      <c r="M15" s="12"/>
      <c r="N15" s="12"/>
      <c r="O15" s="190">
        <v>100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</row>
    <row r="16" spans="1:85" s="13" customFormat="1" ht="27" customHeight="1" thickBot="1">
      <c r="A16" s="670"/>
      <c r="B16" s="25" t="s">
        <v>54</v>
      </c>
      <c r="C16" s="43" t="s">
        <v>55</v>
      </c>
      <c r="D16" s="41" t="s">
        <v>72</v>
      </c>
      <c r="E16" s="489" t="s">
        <v>72</v>
      </c>
      <c r="F16" s="41" t="s">
        <v>73</v>
      </c>
      <c r="G16" s="491">
        <f>IF(F14="-",F15,SUM(F14:F15)/2)</f>
        <v>100</v>
      </c>
      <c r="H16" s="76">
        <f>E44</f>
        <v>4593</v>
      </c>
      <c r="I16" s="76">
        <f>F44</f>
        <v>3503</v>
      </c>
      <c r="J16" s="109">
        <f>IF(H16=0,0,IF(I16/H16*100&gt;100,100,I16/H16*100))</f>
        <v>76.268234269540599</v>
      </c>
      <c r="K16" s="490">
        <f>(J16+G16)/2</f>
        <v>88.134117134770293</v>
      </c>
      <c r="L16" s="12"/>
      <c r="M16" s="12"/>
      <c r="N16" s="12"/>
      <c r="O16" s="640">
        <v>4593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</row>
    <row r="17" spans="1:77" s="29" customFormat="1">
      <c r="A17" s="663"/>
      <c r="B17" s="663"/>
      <c r="C17" s="663"/>
      <c r="D17" s="663"/>
      <c r="E17" s="663"/>
      <c r="F17" s="663"/>
      <c r="G17" s="66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7" s="29" customFormat="1">
      <c r="A18" s="663" t="s">
        <v>11</v>
      </c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</row>
    <row r="19" spans="1:77" s="30" customFormat="1" ht="16.5" customHeight="1">
      <c r="A19" s="716" t="s">
        <v>0</v>
      </c>
      <c r="B19" s="718" t="s">
        <v>48</v>
      </c>
      <c r="C19" s="718"/>
      <c r="D19" s="718"/>
      <c r="E19" s="718"/>
      <c r="F19" s="71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</row>
    <row r="20" spans="1:77" s="29" customFormat="1" ht="14.25" customHeight="1">
      <c r="A20" s="716"/>
      <c r="B20" s="717" t="s">
        <v>21</v>
      </c>
      <c r="C20" s="719"/>
      <c r="D20" s="719"/>
      <c r="E20" s="719"/>
      <c r="F20" s="719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</row>
    <row r="21" spans="1:77" s="29" customFormat="1" ht="51" customHeight="1">
      <c r="A21" s="716"/>
      <c r="B21" s="717"/>
      <c r="C21" s="240" t="s">
        <v>12</v>
      </c>
      <c r="D21" s="243" t="s">
        <v>13</v>
      </c>
      <c r="E21" s="243" t="s">
        <v>14</v>
      </c>
      <c r="F21" s="243" t="s">
        <v>15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</row>
    <row r="22" spans="1:77" s="29" customFormat="1">
      <c r="A22" s="237">
        <v>1</v>
      </c>
      <c r="B22" s="237" t="s">
        <v>8</v>
      </c>
      <c r="C22" s="476" t="s">
        <v>9</v>
      </c>
      <c r="D22" s="486">
        <v>4</v>
      </c>
      <c r="E22" s="244">
        <v>5</v>
      </c>
      <c r="F22" s="244">
        <v>6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</row>
    <row r="23" spans="1:77" s="29" customFormat="1">
      <c r="A23" s="712" t="s">
        <v>75</v>
      </c>
      <c r="B23" s="685" t="s">
        <v>76</v>
      </c>
      <c r="C23" s="484" t="s">
        <v>24</v>
      </c>
      <c r="D23" s="485"/>
      <c r="E23" s="247" t="s">
        <v>16</v>
      </c>
      <c r="F23" s="247" t="s">
        <v>17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</row>
    <row r="24" spans="1:77" s="29" customFormat="1" ht="22.5" customHeight="1">
      <c r="A24" s="713"/>
      <c r="B24" s="686"/>
      <c r="C24" s="184" t="s">
        <v>267</v>
      </c>
      <c r="D24" s="4" t="s">
        <v>25</v>
      </c>
      <c r="E24" s="5">
        <f>IF(E25&gt;0,ROUND(E25/E26*100,1),0)</f>
        <v>3.6</v>
      </c>
      <c r="F24" s="5">
        <f>IF(F25&gt;0,ROUND(F25/F26*100,1),0)</f>
        <v>4.5999999999999996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77" s="29" customFormat="1" ht="37.5" customHeight="1">
      <c r="A25" s="713"/>
      <c r="B25" s="686"/>
      <c r="C25" s="541" t="s">
        <v>445</v>
      </c>
      <c r="D25" s="6" t="s">
        <v>18</v>
      </c>
      <c r="E25" s="545">
        <v>57.78</v>
      </c>
      <c r="F25" s="545">
        <f>G47</f>
        <v>71.666666666666671</v>
      </c>
      <c r="G25" s="661"/>
      <c r="H25" s="662"/>
      <c r="I25" s="662"/>
      <c r="J25" s="662"/>
      <c r="K25" s="662"/>
      <c r="L25" s="662"/>
      <c r="M25" s="662"/>
      <c r="N25" s="662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77" s="29" customFormat="1" ht="30">
      <c r="A26" s="713"/>
      <c r="B26" s="686"/>
      <c r="C26" s="541" t="s">
        <v>446</v>
      </c>
      <c r="D26" s="6" t="s">
        <v>18</v>
      </c>
      <c r="E26" s="545">
        <v>1585.57</v>
      </c>
      <c r="F26" s="545">
        <f>SUM('1.КРО, нач, н-у, н-у, МН:15.нач, н-у, н-у, н-д'!F41)+SUM('16.осн, адапт, ОВЗ, н-у:26.осн, н-у, н-у, н-д'!F41)+SUM('27.сред, адап, ОВЗ, н-у:38.сред, н-у,н-у,ЗАОЧ'!F41)</f>
        <v>1570.01</v>
      </c>
      <c r="G26" s="661"/>
      <c r="H26" s="662"/>
      <c r="I26" s="662"/>
      <c r="J26" s="662"/>
      <c r="K26" s="662"/>
      <c r="L26" s="662"/>
      <c r="M26" s="662"/>
      <c r="N26" s="662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77" s="30" customFormat="1" ht="15.75" customHeight="1">
      <c r="A27" s="713"/>
      <c r="B27" s="686"/>
      <c r="C27" s="248" t="s">
        <v>77</v>
      </c>
      <c r="D27" s="249" t="s">
        <v>25</v>
      </c>
      <c r="E27" s="254">
        <f>IF(E30&gt;0,ROUND(F30/E30*100,1),0)</f>
        <v>3.1</v>
      </c>
      <c r="F27" s="254">
        <f>IF(G30&gt;0,ROUND(H30/G30*100,1),0)</f>
        <v>11.8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</row>
    <row r="28" spans="1:77" s="29" customFormat="1" ht="30" customHeight="1">
      <c r="A28" s="713"/>
      <c r="B28" s="686"/>
      <c r="C28" s="250"/>
      <c r="D28" s="251" t="s">
        <v>18</v>
      </c>
      <c r="E28" s="714" t="s">
        <v>90</v>
      </c>
      <c r="F28" s="715"/>
      <c r="G28" s="714" t="s">
        <v>91</v>
      </c>
      <c r="H28" s="715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77" s="29" customFormat="1" ht="20.25" customHeight="1">
      <c r="A29" s="713"/>
      <c r="B29" s="686"/>
      <c r="C29" s="250"/>
      <c r="D29" s="251" t="s">
        <v>18</v>
      </c>
      <c r="E29" s="252" t="s">
        <v>79</v>
      </c>
      <c r="F29" s="252" t="s">
        <v>78</v>
      </c>
      <c r="G29" s="252" t="s">
        <v>79</v>
      </c>
      <c r="H29" s="252" t="s">
        <v>78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77" s="29" customFormat="1" ht="43.5" customHeight="1">
      <c r="A30" s="713"/>
      <c r="B30" s="686"/>
      <c r="C30" s="250"/>
      <c r="D30" s="251" t="s">
        <v>18</v>
      </c>
      <c r="E30" s="255">
        <f>SUM(E31:E39)</f>
        <v>195</v>
      </c>
      <c r="F30" s="255">
        <f>SUM(F31:F39)</f>
        <v>6</v>
      </c>
      <c r="G30" s="255">
        <f>SUM(G31:G39)</f>
        <v>220</v>
      </c>
      <c r="H30" s="255">
        <f>SUM(H31:H39)</f>
        <v>26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77" s="29" customFormat="1">
      <c r="A31" s="713"/>
      <c r="B31" s="686"/>
      <c r="C31" s="253" t="s">
        <v>60</v>
      </c>
      <c r="D31" s="251" t="s">
        <v>18</v>
      </c>
      <c r="E31" s="543">
        <v>10</v>
      </c>
      <c r="F31" s="543">
        <v>1</v>
      </c>
      <c r="G31" s="539">
        <v>10</v>
      </c>
      <c r="H31" s="539">
        <v>0</v>
      </c>
      <c r="I31" s="238"/>
      <c r="J31" s="238"/>
      <c r="K31" s="23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77" s="29" customFormat="1">
      <c r="A32" s="713"/>
      <c r="B32" s="686"/>
      <c r="C32" s="253" t="s">
        <v>61</v>
      </c>
      <c r="D32" s="251" t="s">
        <v>18</v>
      </c>
      <c r="E32" s="543">
        <v>25</v>
      </c>
      <c r="F32" s="543">
        <v>1</v>
      </c>
      <c r="G32" s="539">
        <v>30</v>
      </c>
      <c r="H32" s="539">
        <v>5</v>
      </c>
      <c r="I32" s="238"/>
      <c r="J32" s="238"/>
      <c r="K32" s="23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s="29" customFormat="1">
      <c r="A33" s="713"/>
      <c r="B33" s="686"/>
      <c r="C33" s="253" t="s">
        <v>62</v>
      </c>
      <c r="D33" s="251" t="s">
        <v>18</v>
      </c>
      <c r="E33" s="543">
        <v>25</v>
      </c>
      <c r="F33" s="543">
        <v>2</v>
      </c>
      <c r="G33" s="539">
        <v>30</v>
      </c>
      <c r="H33" s="539">
        <v>5</v>
      </c>
      <c r="I33" s="238"/>
      <c r="J33" s="238"/>
      <c r="K33" s="23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s="29" customFormat="1">
      <c r="A34" s="713"/>
      <c r="B34" s="686"/>
      <c r="C34" s="253" t="s">
        <v>29</v>
      </c>
      <c r="D34" s="251" t="s">
        <v>18</v>
      </c>
      <c r="E34" s="543">
        <v>25</v>
      </c>
      <c r="F34" s="543">
        <v>1</v>
      </c>
      <c r="G34" s="252">
        <v>25</v>
      </c>
      <c r="H34" s="252">
        <v>10</v>
      </c>
      <c r="I34" s="238"/>
      <c r="J34" s="238"/>
      <c r="K34" s="23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7" s="29" customFormat="1">
      <c r="A35" s="713"/>
      <c r="B35" s="686"/>
      <c r="C35" s="253" t="s">
        <v>63</v>
      </c>
      <c r="D35" s="251" t="s">
        <v>18</v>
      </c>
      <c r="E35" s="543">
        <v>10</v>
      </c>
      <c r="F35" s="543">
        <v>0</v>
      </c>
      <c r="G35" s="252">
        <v>25</v>
      </c>
      <c r="H35" s="252">
        <v>5</v>
      </c>
      <c r="I35" s="238"/>
      <c r="J35" s="238"/>
      <c r="K35" s="23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</row>
    <row r="36" spans="1:77" s="29" customFormat="1">
      <c r="A36" s="713"/>
      <c r="B36" s="686"/>
      <c r="C36" s="253" t="s">
        <v>64</v>
      </c>
      <c r="D36" s="251" t="s">
        <v>18</v>
      </c>
      <c r="E36" s="543">
        <v>25</v>
      </c>
      <c r="F36" s="543">
        <v>1</v>
      </c>
      <c r="G36" s="252">
        <v>25</v>
      </c>
      <c r="H36" s="252">
        <v>1</v>
      </c>
      <c r="I36" s="238"/>
      <c r="J36" s="238"/>
      <c r="K36" s="23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</row>
    <row r="37" spans="1:77" s="29" customFormat="1">
      <c r="A37" s="713"/>
      <c r="B37" s="686"/>
      <c r="C37" s="253" t="s">
        <v>30</v>
      </c>
      <c r="D37" s="251" t="s">
        <v>18</v>
      </c>
      <c r="E37" s="543">
        <v>25</v>
      </c>
      <c r="F37" s="543"/>
      <c r="G37" s="252">
        <v>25</v>
      </c>
      <c r="H37" s="252"/>
      <c r="I37" s="238"/>
      <c r="J37" s="238"/>
      <c r="K37" s="23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</row>
    <row r="38" spans="1:77" s="29" customFormat="1">
      <c r="A38" s="713"/>
      <c r="B38" s="686"/>
      <c r="C38" s="253" t="s">
        <v>65</v>
      </c>
      <c r="D38" s="251" t="s">
        <v>18</v>
      </c>
      <c r="E38" s="543">
        <v>25</v>
      </c>
      <c r="F38" s="543"/>
      <c r="G38" s="252">
        <v>25</v>
      </c>
      <c r="H38" s="252"/>
      <c r="I38" s="238"/>
      <c r="J38" s="238"/>
      <c r="K38" s="23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</row>
    <row r="39" spans="1:77" s="29" customFormat="1">
      <c r="A39" s="713"/>
      <c r="B39" s="686"/>
      <c r="C39" s="253" t="s">
        <v>66</v>
      </c>
      <c r="D39" s="251" t="s">
        <v>18</v>
      </c>
      <c r="E39" s="543">
        <v>25</v>
      </c>
      <c r="F39" s="543"/>
      <c r="G39" s="252">
        <v>25</v>
      </c>
      <c r="H39" s="252"/>
      <c r="I39" s="238"/>
      <c r="J39" s="238"/>
      <c r="K39" s="23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7" s="29" customFormat="1" ht="47.25">
      <c r="A40" s="713"/>
      <c r="B40" s="686"/>
      <c r="C40" s="248" t="s">
        <v>80</v>
      </c>
      <c r="D40" s="249" t="s">
        <v>25</v>
      </c>
      <c r="E40" s="254">
        <f>IF(E41=0,0,ROUND(E42/E41*100,1))</f>
        <v>100</v>
      </c>
      <c r="F40" s="254">
        <f>IF(F41=0,0,ROUND(F42/F41*100,1))</f>
        <v>100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</row>
    <row r="41" spans="1:77" s="29" customFormat="1">
      <c r="A41" s="713"/>
      <c r="B41" s="686"/>
      <c r="C41" s="250" t="s">
        <v>68</v>
      </c>
      <c r="D41" s="251" t="s">
        <v>18</v>
      </c>
      <c r="E41" s="544">
        <v>4</v>
      </c>
      <c r="F41" s="539">
        <v>4</v>
      </c>
      <c r="G41" s="662" t="s">
        <v>81</v>
      </c>
      <c r="H41" s="662"/>
      <c r="I41" s="662"/>
      <c r="J41" s="662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</row>
    <row r="42" spans="1:77" s="29" customFormat="1">
      <c r="A42" s="713"/>
      <c r="B42" s="686"/>
      <c r="C42" s="250" t="s">
        <v>69</v>
      </c>
      <c r="D42" s="251" t="s">
        <v>18</v>
      </c>
      <c r="E42" s="544">
        <v>4</v>
      </c>
      <c r="F42" s="539">
        <v>4</v>
      </c>
      <c r="G42" s="662"/>
      <c r="H42" s="662"/>
      <c r="I42" s="662"/>
      <c r="J42" s="662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</row>
    <row r="43" spans="1:77" s="29" customFormat="1">
      <c r="A43" s="713"/>
      <c r="B43" s="686"/>
      <c r="C43" s="257" t="s">
        <v>27</v>
      </c>
      <c r="D43" s="257"/>
      <c r="E43" s="258" t="s">
        <v>19</v>
      </c>
      <c r="F43" s="258" t="s">
        <v>20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</row>
    <row r="44" spans="1:77" s="29" customFormat="1">
      <c r="A44" s="713"/>
      <c r="B44" s="686"/>
      <c r="C44" s="259" t="s">
        <v>94</v>
      </c>
      <c r="D44" s="260" t="s">
        <v>18</v>
      </c>
      <c r="E44" s="261">
        <f>IF(SUM(E48:E56)=0,0,E48*F48+E49*F49+E50*F50+E51*F51+E52*F52+E53*F53+E54*F54+E55*F55+E56*F56)</f>
        <v>4593</v>
      </c>
      <c r="F44" s="261">
        <f>IF(SUM(G48:G56)=0,0,G48*H48+G49*H49+G50*H50+G51*H51+G52*H52+G53*H53+G54*H54+G55*H55+G56*H56)</f>
        <v>3503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</row>
    <row r="45" spans="1:77" s="29" customFormat="1">
      <c r="A45" s="713"/>
      <c r="B45" s="686"/>
      <c r="C45" s="253"/>
      <c r="D45" s="251" t="s">
        <v>18</v>
      </c>
      <c r="E45" s="714" t="s">
        <v>90</v>
      </c>
      <c r="F45" s="715"/>
      <c r="G45" s="714" t="s">
        <v>91</v>
      </c>
      <c r="H45" s="715"/>
      <c r="I45" s="238"/>
      <c r="J45" s="238"/>
      <c r="K45" s="23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7" s="29" customFormat="1" ht="63">
      <c r="A46" s="713"/>
      <c r="B46" s="686"/>
      <c r="C46" s="253"/>
      <c r="D46" s="251" t="s">
        <v>18</v>
      </c>
      <c r="E46" s="252" t="s">
        <v>92</v>
      </c>
      <c r="F46" s="252" t="s">
        <v>93</v>
      </c>
      <c r="G46" s="252" t="s">
        <v>92</v>
      </c>
      <c r="H46" s="252" t="s">
        <v>93</v>
      </c>
      <c r="I46" s="238"/>
      <c r="J46" s="238"/>
      <c r="K46" s="23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7" s="29" customFormat="1" ht="31.5">
      <c r="A47" s="713"/>
      <c r="B47" s="686"/>
      <c r="C47" s="253"/>
      <c r="D47" s="251" t="s">
        <v>18</v>
      </c>
      <c r="E47" s="255">
        <f>SUM(E48:E56)/9</f>
        <v>57.777777777777779</v>
      </c>
      <c r="F47" s="255">
        <f>SUM(F48:F52)</f>
        <v>39.112499999999997</v>
      </c>
      <c r="G47" s="255">
        <f>SUM(G48:G56)/6</f>
        <v>71.666666666666671</v>
      </c>
      <c r="H47" s="255">
        <f>SUM(H48:H56)</f>
        <v>51.975000000000001</v>
      </c>
      <c r="I47" s="238"/>
      <c r="J47" s="238"/>
      <c r="K47" s="238"/>
      <c r="L47" s="28" t="s">
        <v>197</v>
      </c>
      <c r="M47" s="28" t="s">
        <v>198</v>
      </c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7" s="29" customFormat="1">
      <c r="A48" s="713"/>
      <c r="B48" s="686"/>
      <c r="C48" s="253" t="s">
        <v>60</v>
      </c>
      <c r="D48" s="251" t="s">
        <v>18</v>
      </c>
      <c r="E48" s="638">
        <v>80</v>
      </c>
      <c r="F48" s="263">
        <f>L48/E48</f>
        <v>4.8875000000000002</v>
      </c>
      <c r="G48" s="539">
        <v>80</v>
      </c>
      <c r="H48" s="263">
        <f>M48/G48</f>
        <v>4.875</v>
      </c>
      <c r="I48" s="238"/>
      <c r="J48" s="238"/>
      <c r="K48" s="238"/>
      <c r="L48" s="639">
        <v>391</v>
      </c>
      <c r="M48" s="540">
        <v>390</v>
      </c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713"/>
      <c r="B49" s="686"/>
      <c r="C49" s="253" t="s">
        <v>61</v>
      </c>
      <c r="D49" s="251" t="s">
        <v>18</v>
      </c>
      <c r="E49" s="638">
        <v>80</v>
      </c>
      <c r="F49" s="263">
        <f t="shared" ref="F49:F56" si="0">L49/E49</f>
        <v>7.6</v>
      </c>
      <c r="G49" s="539">
        <v>80</v>
      </c>
      <c r="H49" s="263">
        <f t="shared" ref="H49:H53" si="1">M49/G49</f>
        <v>7.5250000000000004</v>
      </c>
      <c r="I49" s="238"/>
      <c r="J49" s="238"/>
      <c r="K49" s="238"/>
      <c r="L49" s="639">
        <v>608</v>
      </c>
      <c r="M49" s="540">
        <v>602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713"/>
      <c r="B50" s="686"/>
      <c r="C50" s="253" t="s">
        <v>62</v>
      </c>
      <c r="D50" s="251" t="s">
        <v>18</v>
      </c>
      <c r="E50" s="638">
        <v>80</v>
      </c>
      <c r="F50" s="263">
        <f t="shared" si="0"/>
        <v>6.8</v>
      </c>
      <c r="G50" s="539">
        <v>80</v>
      </c>
      <c r="H50" s="263">
        <f t="shared" si="1"/>
        <v>6.75</v>
      </c>
      <c r="I50" s="238"/>
      <c r="J50" s="238"/>
      <c r="K50" s="238"/>
      <c r="L50" s="639">
        <v>544</v>
      </c>
      <c r="M50" s="540">
        <v>540</v>
      </c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  <row r="51" spans="1:77" s="29" customFormat="1">
      <c r="A51" s="713"/>
      <c r="B51" s="686"/>
      <c r="C51" s="253" t="s">
        <v>29</v>
      </c>
      <c r="D51" s="251" t="s">
        <v>18</v>
      </c>
      <c r="E51" s="638">
        <v>80</v>
      </c>
      <c r="F51" s="263">
        <f t="shared" si="0"/>
        <v>8</v>
      </c>
      <c r="G51" s="539">
        <v>80</v>
      </c>
      <c r="H51" s="263">
        <f t="shared" si="1"/>
        <v>7.9749999999999996</v>
      </c>
      <c r="I51" s="238"/>
      <c r="J51" s="238"/>
      <c r="K51" s="238"/>
      <c r="L51" s="639">
        <v>640</v>
      </c>
      <c r="M51" s="89">
        <v>638</v>
      </c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</row>
    <row r="52" spans="1:77" s="29" customFormat="1">
      <c r="A52" s="713"/>
      <c r="B52" s="686"/>
      <c r="C52" s="253" t="s">
        <v>63</v>
      </c>
      <c r="D52" s="251" t="s">
        <v>18</v>
      </c>
      <c r="E52" s="638">
        <v>80</v>
      </c>
      <c r="F52" s="263">
        <f t="shared" si="0"/>
        <v>11.824999999999999</v>
      </c>
      <c r="G52" s="539">
        <v>80</v>
      </c>
      <c r="H52" s="263">
        <f t="shared" si="1"/>
        <v>11.75</v>
      </c>
      <c r="I52" s="238"/>
      <c r="J52" s="238"/>
      <c r="K52" s="238"/>
      <c r="L52" s="639">
        <v>946</v>
      </c>
      <c r="M52" s="89">
        <v>940</v>
      </c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</row>
    <row r="53" spans="1:77" s="29" customFormat="1">
      <c r="A53" s="713"/>
      <c r="B53" s="686"/>
      <c r="C53" s="253" t="s">
        <v>64</v>
      </c>
      <c r="D53" s="251" t="s">
        <v>18</v>
      </c>
      <c r="E53" s="638">
        <v>30</v>
      </c>
      <c r="F53" s="263">
        <f t="shared" si="0"/>
        <v>13.2</v>
      </c>
      <c r="G53" s="252">
        <v>30</v>
      </c>
      <c r="H53" s="263">
        <f t="shared" si="1"/>
        <v>13.1</v>
      </c>
      <c r="I53" s="238"/>
      <c r="J53" s="238"/>
      <c r="K53" s="238"/>
      <c r="L53" s="639">
        <v>396</v>
      </c>
      <c r="M53" s="89">
        <v>393</v>
      </c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</row>
    <row r="54" spans="1:77" s="29" customFormat="1">
      <c r="A54" s="713"/>
      <c r="B54" s="686"/>
      <c r="C54" s="253" t="s">
        <v>30</v>
      </c>
      <c r="D54" s="251" t="s">
        <v>18</v>
      </c>
      <c r="E54" s="638">
        <v>30</v>
      </c>
      <c r="F54" s="263">
        <f t="shared" si="0"/>
        <v>12.2</v>
      </c>
      <c r="G54" s="256"/>
      <c r="H54" s="263"/>
      <c r="I54" s="238"/>
      <c r="J54" s="238"/>
      <c r="K54" s="238"/>
      <c r="L54" s="639">
        <v>366</v>
      </c>
      <c r="M54" s="30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</row>
    <row r="55" spans="1:77" s="29" customFormat="1" ht="15.75" customHeight="1">
      <c r="A55" s="713"/>
      <c r="B55" s="686"/>
      <c r="C55" s="253" t="s">
        <v>65</v>
      </c>
      <c r="D55" s="251" t="s">
        <v>18</v>
      </c>
      <c r="E55" s="638">
        <v>30</v>
      </c>
      <c r="F55" s="263">
        <f t="shared" si="0"/>
        <v>10.8</v>
      </c>
      <c r="G55" s="256"/>
      <c r="H55" s="263"/>
      <c r="I55" s="238"/>
      <c r="J55" s="238"/>
      <c r="K55" s="238"/>
      <c r="L55" s="639">
        <v>324</v>
      </c>
      <c r="M55" s="30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</row>
    <row r="56" spans="1:77" s="29" customFormat="1">
      <c r="A56" s="713"/>
      <c r="B56" s="686"/>
      <c r="C56" s="253" t="s">
        <v>66</v>
      </c>
      <c r="D56" s="251" t="s">
        <v>18</v>
      </c>
      <c r="E56" s="638">
        <v>30</v>
      </c>
      <c r="F56" s="263">
        <f t="shared" si="0"/>
        <v>12.6</v>
      </c>
      <c r="G56" s="256"/>
      <c r="H56" s="263"/>
      <c r="I56" s="238"/>
      <c r="J56" s="238"/>
      <c r="K56" s="238"/>
      <c r="L56" s="639">
        <v>378</v>
      </c>
      <c r="M56" s="30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</row>
    <row r="57" spans="1:77">
      <c r="L57" s="91"/>
    </row>
    <row r="58" spans="1:77">
      <c r="B58" s="682"/>
      <c r="C58" s="682"/>
      <c r="D58" s="682"/>
      <c r="E58" s="682"/>
      <c r="F58" s="682"/>
      <c r="G58" s="682"/>
    </row>
    <row r="60" spans="1:77">
      <c r="L60" s="91">
        <v>4593</v>
      </c>
    </row>
    <row r="61" spans="1:77">
      <c r="L61" s="264">
        <f>L60-L48-L49-L50-L51-L52-L53-L54-L55-L56</f>
        <v>0</v>
      </c>
    </row>
  </sheetData>
  <mergeCells count="35">
    <mergeCell ref="A1:K1"/>
    <mergeCell ref="A2:K2"/>
    <mergeCell ref="A3:K3"/>
    <mergeCell ref="A8:A11"/>
    <mergeCell ref="B8:J8"/>
    <mergeCell ref="K8:K11"/>
    <mergeCell ref="B9:B10"/>
    <mergeCell ref="C9:G10"/>
    <mergeCell ref="H9:J10"/>
    <mergeCell ref="A4:K4"/>
    <mergeCell ref="A5:K5"/>
    <mergeCell ref="A6:K6"/>
    <mergeCell ref="A17:G17"/>
    <mergeCell ref="B14:B15"/>
    <mergeCell ref="A13:A16"/>
    <mergeCell ref="G25:N25"/>
    <mergeCell ref="H14:H15"/>
    <mergeCell ref="I14:I15"/>
    <mergeCell ref="J14:J15"/>
    <mergeCell ref="O8:O11"/>
    <mergeCell ref="B58:G58"/>
    <mergeCell ref="A18:G18"/>
    <mergeCell ref="A19:A21"/>
    <mergeCell ref="B19:F19"/>
    <mergeCell ref="B20:B21"/>
    <mergeCell ref="C20:F20"/>
    <mergeCell ref="A23:A56"/>
    <mergeCell ref="B23:B56"/>
    <mergeCell ref="E28:F28"/>
    <mergeCell ref="G28:H28"/>
    <mergeCell ref="G41:J42"/>
    <mergeCell ref="E45:F45"/>
    <mergeCell ref="G45:H45"/>
    <mergeCell ref="G26:N26"/>
    <mergeCell ref="K14:K15"/>
  </mergeCells>
  <conditionalFormatting sqref="O14">
    <cfRule type="expression" dxfId="39" priority="4">
      <formula>$D$14&lt;&gt;$O$14</formula>
    </cfRule>
  </conditionalFormatting>
  <conditionalFormatting sqref="O15">
    <cfRule type="expression" dxfId="38" priority="3">
      <formula>$D$15&lt;&gt;$O$15</formula>
    </cfRule>
  </conditionalFormatting>
  <conditionalFormatting sqref="O16">
    <cfRule type="expression" dxfId="37" priority="2">
      <formula>$H$16&lt;&gt;$O$16</formula>
    </cfRule>
  </conditionalFormatting>
  <conditionalFormatting sqref="O13">
    <cfRule type="expression" dxfId="36" priority="1">
      <formula>$D$13&lt;&gt;$O$13</formula>
    </cfRule>
  </conditionalFormatting>
  <pageMargins left="0.7" right="0.7" top="0.75" bottom="0.75" header="0.3" footer="0.3"/>
  <pageSetup paperSize="9" scale="37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G61"/>
  <sheetViews>
    <sheetView view="pageBreakPreview" topLeftCell="A25" zoomScale="70" zoomScaleNormal="73" zoomScaleSheetLayoutView="70" workbookViewId="0">
      <selection activeCell="M53" sqref="M53"/>
    </sheetView>
  </sheetViews>
  <sheetFormatPr defaultColWidth="9.140625" defaultRowHeight="15.75"/>
  <cols>
    <col min="1" max="1" width="4.85546875" style="34" customWidth="1"/>
    <col min="2" max="2" width="12.28515625" style="234" customWidth="1"/>
    <col min="3" max="3" width="89.85546875" style="34" customWidth="1"/>
    <col min="4" max="4" width="13.42578125" style="35" customWidth="1"/>
    <col min="5" max="6" width="14.28515625" style="35" customWidth="1"/>
    <col min="7" max="7" width="16" style="36" customWidth="1"/>
    <col min="8" max="8" width="13.5703125" style="28" customWidth="1"/>
    <col min="9" max="9" width="10.5703125" style="28" customWidth="1"/>
    <col min="10" max="10" width="10.28515625" style="28" customWidth="1"/>
    <col min="11" max="11" width="10.7109375" style="28" customWidth="1"/>
    <col min="12" max="12" width="11.42578125" style="28" customWidth="1"/>
    <col min="13" max="13" width="10.140625" style="28" customWidth="1"/>
    <col min="14" max="14" width="9.140625" style="28"/>
    <col min="15" max="15" width="14.7109375" style="28" customWidth="1"/>
    <col min="16" max="16384" width="9.140625" style="28"/>
  </cols>
  <sheetData>
    <row r="1" spans="1:85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</row>
    <row r="2" spans="1:85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</row>
    <row r="3" spans="1:85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</row>
    <row r="4" spans="1:85" s="13" customFormat="1">
      <c r="A4" s="724" t="s">
        <v>76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</row>
    <row r="5" spans="1:85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</row>
    <row r="6" spans="1:85" s="13" customFormat="1">
      <c r="A6" s="701" t="s">
        <v>86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</row>
    <row r="7" spans="1:85" s="13" customFormat="1" ht="16.5" thickBot="1">
      <c r="A7" s="14" t="s">
        <v>152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</row>
    <row r="8" spans="1:85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12"/>
      <c r="N8" s="12"/>
      <c r="O8" s="652" t="s">
        <v>423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</row>
    <row r="9" spans="1:85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12"/>
      <c r="N9" s="12"/>
      <c r="O9" s="653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</row>
    <row r="10" spans="1:85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12"/>
      <c r="N10" s="12"/>
      <c r="O10" s="653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</row>
    <row r="11" spans="1:85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239" t="s">
        <v>7</v>
      </c>
      <c r="K11" s="681"/>
      <c r="L11" s="12"/>
      <c r="M11" s="12"/>
      <c r="N11" s="12"/>
      <c r="O11" s="65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</row>
    <row r="12" spans="1:85" s="13" customFormat="1">
      <c r="A12" s="236">
        <v>1</v>
      </c>
      <c r="B12" s="241" t="s">
        <v>8</v>
      </c>
      <c r="C12" s="241" t="s">
        <v>9</v>
      </c>
      <c r="D12" s="58">
        <v>4</v>
      </c>
      <c r="E12" s="58">
        <v>5</v>
      </c>
      <c r="F12" s="59">
        <v>6</v>
      </c>
      <c r="G12" s="58">
        <v>7</v>
      </c>
      <c r="H12" s="235">
        <v>8</v>
      </c>
      <c r="I12" s="57">
        <v>9</v>
      </c>
      <c r="J12" s="60">
        <v>10</v>
      </c>
      <c r="K12" s="106">
        <v>11</v>
      </c>
      <c r="L12" s="12"/>
      <c r="M12" s="12"/>
      <c r="N12" s="12"/>
      <c r="O12" s="2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</row>
    <row r="13" spans="1:85" s="13" customFormat="1" ht="63">
      <c r="A13" s="668"/>
      <c r="B13" s="455"/>
      <c r="C13" s="456" t="s">
        <v>444</v>
      </c>
      <c r="D13" s="502">
        <f>E24</f>
        <v>28</v>
      </c>
      <c r="E13" s="61">
        <f>F24</f>
        <v>26.4</v>
      </c>
      <c r="F13" s="61">
        <f>IF(D13&gt;0,IF(E13/D13*100&gt;100,100,E13/D13*100),0)</f>
        <v>94.285714285714278</v>
      </c>
      <c r="G13" s="487" t="s">
        <v>23</v>
      </c>
      <c r="H13" s="383"/>
      <c r="I13" s="384"/>
      <c r="J13" s="381"/>
      <c r="K13" s="382"/>
      <c r="L13" s="12"/>
      <c r="M13" s="12"/>
      <c r="N13" s="12"/>
      <c r="O13" s="190">
        <v>28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</row>
    <row r="14" spans="1:85" s="13" customFormat="1" ht="54.75" customHeight="1">
      <c r="A14" s="669"/>
      <c r="B14" s="721"/>
      <c r="C14" s="39" t="s">
        <v>71</v>
      </c>
      <c r="D14" s="503">
        <f>E27</f>
        <v>3.1</v>
      </c>
      <c r="E14" s="37">
        <f>F27</f>
        <v>12.4</v>
      </c>
      <c r="F14" s="61">
        <f>IF(AND(D14=0,E14=0),"-",IF(E14/D14*100&gt;100,100,E14/D14*100))</f>
        <v>100</v>
      </c>
      <c r="G14" s="487" t="s">
        <v>23</v>
      </c>
      <c r="H14" s="723"/>
      <c r="I14" s="723"/>
      <c r="J14" s="723"/>
      <c r="K14" s="720"/>
      <c r="L14" s="12"/>
      <c r="M14" s="12"/>
      <c r="N14" s="12"/>
      <c r="O14" s="190">
        <v>3.1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</row>
    <row r="15" spans="1:85" s="13" customFormat="1" ht="54" customHeight="1" thickBot="1">
      <c r="A15" s="669"/>
      <c r="B15" s="722"/>
      <c r="C15" s="40" t="s">
        <v>22</v>
      </c>
      <c r="D15" s="504">
        <f>E40</f>
        <v>100</v>
      </c>
      <c r="E15" s="45">
        <f>F40</f>
        <v>100</v>
      </c>
      <c r="F15" s="108">
        <f>IF(E15/D15*100&gt;100,100,E15/D15*100)</f>
        <v>100</v>
      </c>
      <c r="G15" s="488" t="s">
        <v>23</v>
      </c>
      <c r="H15" s="723"/>
      <c r="I15" s="723"/>
      <c r="J15" s="723"/>
      <c r="K15" s="720"/>
      <c r="L15" s="12"/>
      <c r="M15" s="12"/>
      <c r="N15" s="12"/>
      <c r="O15" s="190">
        <v>100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</row>
    <row r="16" spans="1:85" s="13" customFormat="1" ht="27" customHeight="1" thickBot="1">
      <c r="A16" s="670"/>
      <c r="B16" s="25" t="s">
        <v>54</v>
      </c>
      <c r="C16" s="43" t="s">
        <v>55</v>
      </c>
      <c r="D16" s="41" t="s">
        <v>72</v>
      </c>
      <c r="E16" s="489" t="s">
        <v>72</v>
      </c>
      <c r="F16" s="41" t="s">
        <v>73</v>
      </c>
      <c r="G16" s="491">
        <f>IF(F14="-",F15,SUM(F14:F15)/2)</f>
        <v>100</v>
      </c>
      <c r="H16" s="76">
        <f>E44</f>
        <v>37316</v>
      </c>
      <c r="I16" s="76">
        <f>F44</f>
        <v>26325</v>
      </c>
      <c r="J16" s="109">
        <f>IF(H16=0,0,IF(I16/H16*100&gt;100,100,I16/H16*100))</f>
        <v>70.546146425125954</v>
      </c>
      <c r="K16" s="483">
        <f>(J16+G16)/2</f>
        <v>85.273073212562977</v>
      </c>
      <c r="L16" s="12"/>
      <c r="M16" s="12"/>
      <c r="N16" s="12"/>
      <c r="O16" s="640">
        <v>37316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</row>
    <row r="17" spans="1:77" s="29" customFormat="1">
      <c r="A17" s="663"/>
      <c r="B17" s="663"/>
      <c r="C17" s="663"/>
      <c r="D17" s="663"/>
      <c r="E17" s="663"/>
      <c r="F17" s="663"/>
      <c r="G17" s="66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7" s="29" customFormat="1">
      <c r="A18" s="663" t="s">
        <v>11</v>
      </c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</row>
    <row r="19" spans="1:77" s="30" customFormat="1" ht="16.5" customHeight="1">
      <c r="A19" s="716" t="s">
        <v>0</v>
      </c>
      <c r="B19" s="718" t="s">
        <v>48</v>
      </c>
      <c r="C19" s="718"/>
      <c r="D19" s="718"/>
      <c r="E19" s="718"/>
      <c r="F19" s="71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</row>
    <row r="20" spans="1:77" s="29" customFormat="1" ht="14.25" customHeight="1">
      <c r="A20" s="716"/>
      <c r="B20" s="717" t="s">
        <v>21</v>
      </c>
      <c r="C20" s="719"/>
      <c r="D20" s="719"/>
      <c r="E20" s="719"/>
      <c r="F20" s="719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</row>
    <row r="21" spans="1:77" s="29" customFormat="1" ht="52.5" customHeight="1">
      <c r="A21" s="716"/>
      <c r="B21" s="717"/>
      <c r="C21" s="240" t="s">
        <v>12</v>
      </c>
      <c r="D21" s="243" t="s">
        <v>13</v>
      </c>
      <c r="E21" s="243" t="s">
        <v>14</v>
      </c>
      <c r="F21" s="243" t="s">
        <v>15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</row>
    <row r="22" spans="1:77" s="29" customFormat="1">
      <c r="A22" s="237">
        <v>1</v>
      </c>
      <c r="B22" s="237" t="s">
        <v>8</v>
      </c>
      <c r="C22" s="476" t="s">
        <v>9</v>
      </c>
      <c r="D22" s="486">
        <v>4</v>
      </c>
      <c r="E22" s="244">
        <v>5</v>
      </c>
      <c r="F22" s="244">
        <v>6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</row>
    <row r="23" spans="1:77" s="29" customFormat="1">
      <c r="A23" s="712" t="s">
        <v>75</v>
      </c>
      <c r="B23" s="685" t="s">
        <v>76</v>
      </c>
      <c r="C23" s="484" t="s">
        <v>24</v>
      </c>
      <c r="D23" s="485"/>
      <c r="E23" s="247" t="s">
        <v>16</v>
      </c>
      <c r="F23" s="247" t="s">
        <v>17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</row>
    <row r="24" spans="1:77" s="29" customFormat="1" ht="22.5" customHeight="1">
      <c r="A24" s="713"/>
      <c r="B24" s="686"/>
      <c r="C24" s="184" t="s">
        <v>267</v>
      </c>
      <c r="D24" s="4" t="s">
        <v>25</v>
      </c>
      <c r="E24" s="5">
        <f>IF(E25&gt;0,ROUND(E25/E26*100,1),0)</f>
        <v>28</v>
      </c>
      <c r="F24" s="5">
        <f>IF(F25&gt;0,ROUND(F25/F26*100,1),0)</f>
        <v>26.4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77" s="29" customFormat="1" ht="37.5" customHeight="1">
      <c r="A25" s="713"/>
      <c r="B25" s="686"/>
      <c r="C25" s="541" t="s">
        <v>445</v>
      </c>
      <c r="D25" s="6" t="s">
        <v>18</v>
      </c>
      <c r="E25" s="545">
        <v>443.33</v>
      </c>
      <c r="F25" s="545">
        <f>G47</f>
        <v>415</v>
      </c>
      <c r="G25" s="661"/>
      <c r="H25" s="662"/>
      <c r="I25" s="662"/>
      <c r="J25" s="662"/>
      <c r="K25" s="662"/>
      <c r="L25" s="662"/>
      <c r="M25" s="662"/>
      <c r="N25" s="662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77" s="29" customFormat="1" ht="30">
      <c r="A26" s="713"/>
      <c r="B26" s="686"/>
      <c r="C26" s="541" t="s">
        <v>446</v>
      </c>
      <c r="D26" s="6" t="s">
        <v>18</v>
      </c>
      <c r="E26" s="545">
        <v>1585.57</v>
      </c>
      <c r="F26" s="545">
        <f>SUM('1.КРО, нач, н-у, н-у, МН:15.нач, н-у, н-у, н-д'!F41)+SUM('16.осн, адапт, ОВЗ, н-у:26.осн, н-у, н-у, н-д'!F41)+SUM('27.сред, адап, ОВЗ, н-у:38.сред, н-у,н-у,ЗАОЧ'!F41)</f>
        <v>1570.01</v>
      </c>
      <c r="G26" s="661"/>
      <c r="H26" s="662"/>
      <c r="I26" s="662"/>
      <c r="J26" s="662"/>
      <c r="K26" s="662"/>
      <c r="L26" s="662"/>
      <c r="M26" s="662"/>
      <c r="N26" s="662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77" s="30" customFormat="1" ht="15.75" customHeight="1">
      <c r="A27" s="713"/>
      <c r="B27" s="686"/>
      <c r="C27" s="248" t="s">
        <v>77</v>
      </c>
      <c r="D27" s="249" t="s">
        <v>25</v>
      </c>
      <c r="E27" s="254">
        <f>IF(E30&gt;0,ROUND(F30/E30*100,1),0)</f>
        <v>3.1</v>
      </c>
      <c r="F27" s="254">
        <f>IF(G30&gt;0,ROUND(H30/G30*100,1),0)</f>
        <v>12.4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</row>
    <row r="28" spans="1:77" s="29" customFormat="1" ht="30" customHeight="1">
      <c r="A28" s="713"/>
      <c r="B28" s="686"/>
      <c r="C28" s="250"/>
      <c r="D28" s="251" t="s">
        <v>18</v>
      </c>
      <c r="E28" s="714" t="s">
        <v>90</v>
      </c>
      <c r="F28" s="715"/>
      <c r="G28" s="714" t="s">
        <v>91</v>
      </c>
      <c r="H28" s="715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77" s="29" customFormat="1" ht="20.25" customHeight="1">
      <c r="A29" s="713"/>
      <c r="B29" s="686"/>
      <c r="C29" s="250"/>
      <c r="D29" s="251" t="s">
        <v>18</v>
      </c>
      <c r="E29" s="252" t="s">
        <v>79</v>
      </c>
      <c r="F29" s="252" t="s">
        <v>78</v>
      </c>
      <c r="G29" s="252" t="s">
        <v>79</v>
      </c>
      <c r="H29" s="252" t="s">
        <v>78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77" s="29" customFormat="1" ht="43.5" customHeight="1">
      <c r="A30" s="713"/>
      <c r="B30" s="686"/>
      <c r="C30" s="250"/>
      <c r="D30" s="251" t="s">
        <v>18</v>
      </c>
      <c r="E30" s="255">
        <f>SUM(E31:E39)</f>
        <v>255</v>
      </c>
      <c r="F30" s="255">
        <f>SUM(F31:F39)</f>
        <v>8</v>
      </c>
      <c r="G30" s="255">
        <f>SUM(G31:G39)</f>
        <v>170</v>
      </c>
      <c r="H30" s="255">
        <f>SUM(H31:H39)</f>
        <v>21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77" s="29" customFormat="1">
      <c r="A31" s="713"/>
      <c r="B31" s="686"/>
      <c r="C31" s="253" t="s">
        <v>60</v>
      </c>
      <c r="D31" s="251" t="s">
        <v>18</v>
      </c>
      <c r="E31" s="543">
        <v>30</v>
      </c>
      <c r="F31" s="543">
        <v>0</v>
      </c>
      <c r="G31" s="539">
        <v>30</v>
      </c>
      <c r="H31" s="539">
        <v>1</v>
      </c>
      <c r="I31" s="238"/>
      <c r="J31" s="238"/>
      <c r="K31" s="23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77" s="29" customFormat="1">
      <c r="A32" s="713"/>
      <c r="B32" s="686"/>
      <c r="C32" s="253" t="s">
        <v>61</v>
      </c>
      <c r="D32" s="251" t="s">
        <v>18</v>
      </c>
      <c r="E32" s="543">
        <v>25</v>
      </c>
      <c r="F32" s="543">
        <v>1</v>
      </c>
      <c r="G32" s="539">
        <v>25</v>
      </c>
      <c r="H32" s="539">
        <v>1</v>
      </c>
      <c r="I32" s="238"/>
      <c r="J32" s="238"/>
      <c r="K32" s="23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s="29" customFormat="1">
      <c r="A33" s="713"/>
      <c r="B33" s="686"/>
      <c r="C33" s="253" t="s">
        <v>62</v>
      </c>
      <c r="D33" s="251" t="s">
        <v>18</v>
      </c>
      <c r="E33" s="543">
        <v>35</v>
      </c>
      <c r="F33" s="543">
        <v>1</v>
      </c>
      <c r="G33" s="539">
        <v>35</v>
      </c>
      <c r="H33" s="539">
        <v>4</v>
      </c>
      <c r="I33" s="238"/>
      <c r="J33" s="238"/>
      <c r="K33" s="23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s="29" customFormat="1">
      <c r="A34" s="713"/>
      <c r="B34" s="686"/>
      <c r="C34" s="253" t="s">
        <v>29</v>
      </c>
      <c r="D34" s="251" t="s">
        <v>18</v>
      </c>
      <c r="E34" s="543">
        <v>25</v>
      </c>
      <c r="F34" s="543">
        <v>1</v>
      </c>
      <c r="G34" s="252">
        <v>25</v>
      </c>
      <c r="H34" s="252">
        <v>8</v>
      </c>
      <c r="I34" s="238"/>
      <c r="J34" s="238"/>
      <c r="K34" s="23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7" s="29" customFormat="1">
      <c r="A35" s="713"/>
      <c r="B35" s="686"/>
      <c r="C35" s="253" t="s">
        <v>63</v>
      </c>
      <c r="D35" s="251" t="s">
        <v>18</v>
      </c>
      <c r="E35" s="543">
        <v>30</v>
      </c>
      <c r="F35" s="543">
        <v>1</v>
      </c>
      <c r="G35" s="252">
        <v>30</v>
      </c>
      <c r="H35" s="252">
        <v>6</v>
      </c>
      <c r="I35" s="238"/>
      <c r="J35" s="238"/>
      <c r="K35" s="23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</row>
    <row r="36" spans="1:77" s="29" customFormat="1">
      <c r="A36" s="713"/>
      <c r="B36" s="686"/>
      <c r="C36" s="253" t="s">
        <v>64</v>
      </c>
      <c r="D36" s="251" t="s">
        <v>18</v>
      </c>
      <c r="E36" s="543">
        <v>25</v>
      </c>
      <c r="F36" s="543">
        <v>1</v>
      </c>
      <c r="G36" s="252">
        <v>25</v>
      </c>
      <c r="H36" s="252">
        <v>1</v>
      </c>
      <c r="I36" s="238"/>
      <c r="J36" s="238"/>
      <c r="K36" s="23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</row>
    <row r="37" spans="1:77" s="29" customFormat="1">
      <c r="A37" s="713"/>
      <c r="B37" s="686"/>
      <c r="C37" s="253" t="s">
        <v>30</v>
      </c>
      <c r="D37" s="251" t="s">
        <v>18</v>
      </c>
      <c r="E37" s="543">
        <v>30</v>
      </c>
      <c r="F37" s="543">
        <v>1</v>
      </c>
      <c r="G37" s="256"/>
      <c r="H37" s="256"/>
      <c r="I37" s="238"/>
      <c r="J37" s="238"/>
      <c r="K37" s="23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</row>
    <row r="38" spans="1:77" s="29" customFormat="1">
      <c r="A38" s="713"/>
      <c r="B38" s="686"/>
      <c r="C38" s="253" t="s">
        <v>65</v>
      </c>
      <c r="D38" s="251" t="s">
        <v>18</v>
      </c>
      <c r="E38" s="543">
        <v>30</v>
      </c>
      <c r="F38" s="543">
        <v>1</v>
      </c>
      <c r="G38" s="256"/>
      <c r="H38" s="256"/>
      <c r="I38" s="238"/>
      <c r="J38" s="238"/>
      <c r="K38" s="23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</row>
    <row r="39" spans="1:77" s="29" customFormat="1">
      <c r="A39" s="713"/>
      <c r="B39" s="686"/>
      <c r="C39" s="253" t="s">
        <v>66</v>
      </c>
      <c r="D39" s="251" t="s">
        <v>18</v>
      </c>
      <c r="E39" s="543">
        <v>25</v>
      </c>
      <c r="F39" s="543">
        <v>1</v>
      </c>
      <c r="G39" s="256"/>
      <c r="H39" s="256"/>
      <c r="I39" s="238"/>
      <c r="J39" s="238"/>
      <c r="K39" s="23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7" s="29" customFormat="1" ht="47.25">
      <c r="A40" s="713"/>
      <c r="B40" s="686"/>
      <c r="C40" s="248" t="s">
        <v>80</v>
      </c>
      <c r="D40" s="249" t="s">
        <v>25</v>
      </c>
      <c r="E40" s="254">
        <f>IF(E41=0,0,ROUND(E42/E41*100,1))</f>
        <v>100</v>
      </c>
      <c r="F40" s="254">
        <f>IF(F41=0,0,ROUND(F42/F41*100,1))</f>
        <v>100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</row>
    <row r="41" spans="1:77" s="29" customFormat="1">
      <c r="A41" s="713"/>
      <c r="B41" s="686"/>
      <c r="C41" s="250" t="s">
        <v>68</v>
      </c>
      <c r="D41" s="251" t="s">
        <v>18</v>
      </c>
      <c r="E41" s="544">
        <v>5</v>
      </c>
      <c r="F41" s="539">
        <v>5</v>
      </c>
      <c r="G41" s="662" t="s">
        <v>81</v>
      </c>
      <c r="H41" s="662"/>
      <c r="I41" s="662"/>
      <c r="J41" s="662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</row>
    <row r="42" spans="1:77" s="29" customFormat="1">
      <c r="A42" s="713"/>
      <c r="B42" s="686"/>
      <c r="C42" s="250" t="s">
        <v>69</v>
      </c>
      <c r="D42" s="251" t="s">
        <v>18</v>
      </c>
      <c r="E42" s="544">
        <v>5</v>
      </c>
      <c r="F42" s="539">
        <v>5</v>
      </c>
      <c r="G42" s="662"/>
      <c r="H42" s="662"/>
      <c r="I42" s="662"/>
      <c r="J42" s="662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</row>
    <row r="43" spans="1:77" s="29" customFormat="1">
      <c r="A43" s="713"/>
      <c r="B43" s="686"/>
      <c r="C43" s="257" t="s">
        <v>27</v>
      </c>
      <c r="D43" s="257"/>
      <c r="E43" s="258" t="s">
        <v>19</v>
      </c>
      <c r="F43" s="258" t="s">
        <v>20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</row>
    <row r="44" spans="1:77" s="29" customFormat="1">
      <c r="A44" s="713"/>
      <c r="B44" s="686"/>
      <c r="C44" s="259" t="s">
        <v>94</v>
      </c>
      <c r="D44" s="260" t="s">
        <v>18</v>
      </c>
      <c r="E44" s="261">
        <f>IF(SUM(E48:E56)=0,0,E48*F48+E49*F49+E50*F50+E51*F51+E52*F52+E53*F53+E54*F54+E55*F55+E56*F56)</f>
        <v>37316</v>
      </c>
      <c r="F44" s="261">
        <f>IF(SUM(G48:G56)=0,0,G48*H48+G49*H49+G50*H50+G51*H51+G52*H52+G53*H53+G54*H54+G55*H55+G56*H56)</f>
        <v>26325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</row>
    <row r="45" spans="1:77" s="29" customFormat="1">
      <c r="A45" s="713"/>
      <c r="B45" s="686"/>
      <c r="C45" s="253"/>
      <c r="D45" s="251" t="s">
        <v>18</v>
      </c>
      <c r="E45" s="714" t="s">
        <v>90</v>
      </c>
      <c r="F45" s="715"/>
      <c r="G45" s="714" t="s">
        <v>91</v>
      </c>
      <c r="H45" s="715"/>
      <c r="I45" s="238"/>
      <c r="J45" s="238"/>
      <c r="K45" s="23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7" s="29" customFormat="1" ht="63">
      <c r="A46" s="713"/>
      <c r="B46" s="686"/>
      <c r="C46" s="253"/>
      <c r="D46" s="251" t="s">
        <v>18</v>
      </c>
      <c r="E46" s="252" t="s">
        <v>92</v>
      </c>
      <c r="F46" s="252" t="s">
        <v>93</v>
      </c>
      <c r="G46" s="252" t="s">
        <v>92</v>
      </c>
      <c r="H46" s="252" t="s">
        <v>93</v>
      </c>
      <c r="I46" s="238"/>
      <c r="J46" s="238"/>
      <c r="K46" s="23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7" s="29" customFormat="1" ht="31.5">
      <c r="A47" s="713"/>
      <c r="B47" s="686"/>
      <c r="C47" s="253"/>
      <c r="D47" s="251" t="s">
        <v>18</v>
      </c>
      <c r="E47" s="255">
        <f>SUM(E48:E56)/9</f>
        <v>443.33333333333331</v>
      </c>
      <c r="F47" s="255">
        <f>SUM(F48:F52)</f>
        <v>55.798994974874368</v>
      </c>
      <c r="G47" s="255">
        <f>SUM(G48:G56)/6</f>
        <v>415</v>
      </c>
      <c r="H47" s="255">
        <f>SUM(H48:H56)</f>
        <v>64.016080402010047</v>
      </c>
      <c r="I47" s="238"/>
      <c r="J47" s="238"/>
      <c r="K47" s="238"/>
      <c r="L47" s="28" t="s">
        <v>197</v>
      </c>
      <c r="M47" s="28" t="s">
        <v>198</v>
      </c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7" s="29" customFormat="1">
      <c r="A48" s="713"/>
      <c r="B48" s="686"/>
      <c r="C48" s="253" t="s">
        <v>60</v>
      </c>
      <c r="D48" s="251" t="s">
        <v>18</v>
      </c>
      <c r="E48" s="638">
        <v>398</v>
      </c>
      <c r="F48" s="263">
        <f>L48/E48</f>
        <v>10.201005025125628</v>
      </c>
      <c r="G48" s="539">
        <v>398</v>
      </c>
      <c r="H48" s="263">
        <f>M48/G48</f>
        <v>10.175879396984925</v>
      </c>
      <c r="I48" s="238"/>
      <c r="J48" s="238"/>
      <c r="K48" s="238"/>
      <c r="L48" s="639">
        <v>4060</v>
      </c>
      <c r="M48" s="540">
        <v>4050</v>
      </c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713"/>
      <c r="B49" s="686"/>
      <c r="C49" s="253" t="s">
        <v>61</v>
      </c>
      <c r="D49" s="251" t="s">
        <v>18</v>
      </c>
      <c r="E49" s="638">
        <v>398</v>
      </c>
      <c r="F49" s="263">
        <f t="shared" ref="F49:F56" si="0">L49/E49</f>
        <v>11.399497487437186</v>
      </c>
      <c r="G49" s="539">
        <v>398</v>
      </c>
      <c r="H49" s="263">
        <f t="shared" ref="H49:H53" si="1">M49/G49</f>
        <v>11.381909547738694</v>
      </c>
      <c r="I49" s="238"/>
      <c r="J49" s="238"/>
      <c r="K49" s="238"/>
      <c r="L49" s="639">
        <v>4537</v>
      </c>
      <c r="M49" s="540">
        <v>4530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713"/>
      <c r="B50" s="686"/>
      <c r="C50" s="253" t="s">
        <v>62</v>
      </c>
      <c r="D50" s="251" t="s">
        <v>18</v>
      </c>
      <c r="E50" s="638">
        <v>398</v>
      </c>
      <c r="F50" s="263">
        <f t="shared" si="0"/>
        <v>10.201005025125628</v>
      </c>
      <c r="G50" s="539">
        <v>398</v>
      </c>
      <c r="H50" s="263">
        <f t="shared" si="1"/>
        <v>10.188442211055277</v>
      </c>
      <c r="I50" s="238"/>
      <c r="J50" s="238"/>
      <c r="K50" s="238"/>
      <c r="L50" s="639">
        <v>4060</v>
      </c>
      <c r="M50" s="540">
        <v>4055</v>
      </c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  <row r="51" spans="1:77" s="29" customFormat="1">
      <c r="A51" s="713"/>
      <c r="B51" s="686"/>
      <c r="C51" s="253" t="s">
        <v>29</v>
      </c>
      <c r="D51" s="251" t="s">
        <v>18</v>
      </c>
      <c r="E51" s="638">
        <v>398</v>
      </c>
      <c r="F51" s="263">
        <f t="shared" si="0"/>
        <v>12</v>
      </c>
      <c r="G51" s="539">
        <v>398</v>
      </c>
      <c r="H51" s="263">
        <f t="shared" si="1"/>
        <v>11.984924623115578</v>
      </c>
      <c r="I51" s="238"/>
      <c r="J51" s="238"/>
      <c r="K51" s="238"/>
      <c r="L51" s="639">
        <v>4776</v>
      </c>
      <c r="M51" s="89">
        <v>4770</v>
      </c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</row>
    <row r="52" spans="1:77" s="29" customFormat="1">
      <c r="A52" s="713"/>
      <c r="B52" s="686"/>
      <c r="C52" s="253" t="s">
        <v>63</v>
      </c>
      <c r="D52" s="251" t="s">
        <v>18</v>
      </c>
      <c r="E52" s="638">
        <v>398</v>
      </c>
      <c r="F52" s="263">
        <f t="shared" si="0"/>
        <v>11.99748743718593</v>
      </c>
      <c r="G52" s="539">
        <v>398</v>
      </c>
      <c r="H52" s="263">
        <f t="shared" si="1"/>
        <v>11.984924623115578</v>
      </c>
      <c r="I52" s="238"/>
      <c r="J52" s="238"/>
      <c r="K52" s="238"/>
      <c r="L52" s="639">
        <v>4775</v>
      </c>
      <c r="M52" s="89">
        <v>4770</v>
      </c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</row>
    <row r="53" spans="1:77" s="29" customFormat="1">
      <c r="A53" s="713"/>
      <c r="B53" s="686"/>
      <c r="C53" s="253" t="s">
        <v>64</v>
      </c>
      <c r="D53" s="251" t="s">
        <v>18</v>
      </c>
      <c r="E53" s="638">
        <v>500</v>
      </c>
      <c r="F53" s="263">
        <f t="shared" si="0"/>
        <v>8.3119999999999994</v>
      </c>
      <c r="G53" s="252">
        <v>500</v>
      </c>
      <c r="H53" s="263">
        <f t="shared" si="1"/>
        <v>8.3000000000000007</v>
      </c>
      <c r="I53" s="238"/>
      <c r="J53" s="238"/>
      <c r="K53" s="238"/>
      <c r="L53" s="639">
        <v>4156</v>
      </c>
      <c r="M53" s="89">
        <v>4150</v>
      </c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</row>
    <row r="54" spans="1:77" s="29" customFormat="1">
      <c r="A54" s="713"/>
      <c r="B54" s="686"/>
      <c r="C54" s="253" t="s">
        <v>30</v>
      </c>
      <c r="D54" s="251" t="s">
        <v>18</v>
      </c>
      <c r="E54" s="638">
        <v>500</v>
      </c>
      <c r="F54" s="263">
        <f t="shared" si="0"/>
        <v>7.78</v>
      </c>
      <c r="G54" s="256"/>
      <c r="H54" s="263"/>
      <c r="I54" s="238"/>
      <c r="J54" s="238"/>
      <c r="K54" s="238"/>
      <c r="L54" s="639">
        <v>3890</v>
      </c>
      <c r="M54" s="30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</row>
    <row r="55" spans="1:77" s="29" customFormat="1" ht="15.75" customHeight="1">
      <c r="A55" s="713"/>
      <c r="B55" s="686"/>
      <c r="C55" s="253" t="s">
        <v>65</v>
      </c>
      <c r="D55" s="251" t="s">
        <v>18</v>
      </c>
      <c r="E55" s="638">
        <v>500</v>
      </c>
      <c r="F55" s="263">
        <f t="shared" si="0"/>
        <v>6.7880000000000003</v>
      </c>
      <c r="G55" s="256"/>
      <c r="H55" s="263"/>
      <c r="I55" s="238"/>
      <c r="J55" s="238"/>
      <c r="K55" s="238"/>
      <c r="L55" s="639">
        <v>3394</v>
      </c>
      <c r="M55" s="30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</row>
    <row r="56" spans="1:77" s="29" customFormat="1">
      <c r="A56" s="713"/>
      <c r="B56" s="686"/>
      <c r="C56" s="253" t="s">
        <v>66</v>
      </c>
      <c r="D56" s="251" t="s">
        <v>18</v>
      </c>
      <c r="E56" s="638">
        <v>500</v>
      </c>
      <c r="F56" s="263">
        <f t="shared" si="0"/>
        <v>7.3360000000000003</v>
      </c>
      <c r="G56" s="256"/>
      <c r="H56" s="263"/>
      <c r="I56" s="238"/>
      <c r="J56" s="238"/>
      <c r="K56" s="238"/>
      <c r="L56" s="639">
        <v>3668</v>
      </c>
      <c r="M56" s="30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</row>
    <row r="57" spans="1:77">
      <c r="L57" s="91"/>
    </row>
    <row r="58" spans="1:77">
      <c r="B58" s="682"/>
      <c r="C58" s="682"/>
      <c r="D58" s="682"/>
      <c r="E58" s="682"/>
      <c r="F58" s="682"/>
      <c r="G58" s="682"/>
    </row>
    <row r="60" spans="1:77">
      <c r="L60" s="91">
        <v>37316</v>
      </c>
    </row>
    <row r="61" spans="1:77">
      <c r="L61" s="264">
        <f>L60-L48-L49-L50-L51-L52-L53-L54-L55-L56</f>
        <v>0</v>
      </c>
    </row>
  </sheetData>
  <mergeCells count="35">
    <mergeCell ref="A13:A16"/>
    <mergeCell ref="G25:N25"/>
    <mergeCell ref="G26:N26"/>
    <mergeCell ref="G41:J42"/>
    <mergeCell ref="E45:F45"/>
    <mergeCell ref="G45:H45"/>
    <mergeCell ref="E28:F28"/>
    <mergeCell ref="G28:H28"/>
    <mergeCell ref="K8:K11"/>
    <mergeCell ref="B9:B10"/>
    <mergeCell ref="C9:G10"/>
    <mergeCell ref="H9:J10"/>
    <mergeCell ref="A1:K1"/>
    <mergeCell ref="A2:K2"/>
    <mergeCell ref="A3:K3"/>
    <mergeCell ref="A4:K4"/>
    <mergeCell ref="A5:K5"/>
    <mergeCell ref="A8:A11"/>
    <mergeCell ref="B8:J8"/>
    <mergeCell ref="O8:O11"/>
    <mergeCell ref="B58:G58"/>
    <mergeCell ref="J14:J15"/>
    <mergeCell ref="A6:K6"/>
    <mergeCell ref="K14:K15"/>
    <mergeCell ref="A17:G17"/>
    <mergeCell ref="A19:A21"/>
    <mergeCell ref="B19:F19"/>
    <mergeCell ref="B20:B21"/>
    <mergeCell ref="C20:F20"/>
    <mergeCell ref="A18:G18"/>
    <mergeCell ref="B14:B15"/>
    <mergeCell ref="H14:H15"/>
    <mergeCell ref="I14:I15"/>
    <mergeCell ref="A23:A56"/>
    <mergeCell ref="B23:B56"/>
  </mergeCells>
  <conditionalFormatting sqref="O13">
    <cfRule type="expression" dxfId="35" priority="4">
      <formula>$D$13&lt;&gt;$O$13</formula>
    </cfRule>
  </conditionalFormatting>
  <conditionalFormatting sqref="O14">
    <cfRule type="expression" dxfId="34" priority="3">
      <formula>$D$14&lt;&gt;$O$14</formula>
    </cfRule>
  </conditionalFormatting>
  <conditionalFormatting sqref="O15">
    <cfRule type="expression" dxfId="33" priority="2">
      <formula>$D$15&lt;&gt;$O$15</formula>
    </cfRule>
  </conditionalFormatting>
  <conditionalFormatting sqref="O16">
    <cfRule type="expression" dxfId="32" priority="1">
      <formula>$H$16&lt;&gt;$O$16</formula>
    </cfRule>
  </conditionalFormatting>
  <pageMargins left="0.7" right="0.7" top="0.75" bottom="0.75" header="0.3" footer="0.3"/>
  <pageSetup paperSize="9" scale="37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G61"/>
  <sheetViews>
    <sheetView view="pageBreakPreview" topLeftCell="A28" zoomScale="70" zoomScaleNormal="90" zoomScaleSheetLayoutView="70" workbookViewId="0">
      <selection activeCell="M53" sqref="M53"/>
    </sheetView>
  </sheetViews>
  <sheetFormatPr defaultColWidth="9.140625" defaultRowHeight="15.75"/>
  <cols>
    <col min="1" max="1" width="4.85546875" style="34" customWidth="1"/>
    <col min="2" max="2" width="12.28515625" style="234" customWidth="1"/>
    <col min="3" max="3" width="89.85546875" style="34" customWidth="1"/>
    <col min="4" max="4" width="13.42578125" style="35" customWidth="1"/>
    <col min="5" max="6" width="14.28515625" style="35" customWidth="1"/>
    <col min="7" max="7" width="16" style="36" customWidth="1"/>
    <col min="8" max="8" width="13.5703125" style="28" customWidth="1"/>
    <col min="9" max="9" width="13.28515625" style="28" customWidth="1"/>
    <col min="10" max="10" width="10.28515625" style="28" customWidth="1"/>
    <col min="11" max="11" width="10.7109375" style="28" customWidth="1"/>
    <col min="12" max="12" width="11.42578125" style="28" customWidth="1"/>
    <col min="13" max="13" width="10.140625" style="28" customWidth="1"/>
    <col min="14" max="14" width="9.140625" style="28"/>
    <col min="15" max="15" width="14.7109375" style="28" customWidth="1"/>
    <col min="16" max="16384" width="9.140625" style="28"/>
  </cols>
  <sheetData>
    <row r="1" spans="1:85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</row>
    <row r="2" spans="1:85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</row>
    <row r="3" spans="1:85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</row>
    <row r="4" spans="1:85" s="13" customFormat="1">
      <c r="A4" s="724" t="s">
        <v>76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</row>
    <row r="5" spans="1:85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</row>
    <row r="6" spans="1:85" s="13" customFormat="1">
      <c r="A6" s="701" t="s">
        <v>86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</row>
    <row r="7" spans="1:85" s="13" customFormat="1" ht="16.5" thickBot="1">
      <c r="A7" s="14" t="s">
        <v>298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</row>
    <row r="8" spans="1:85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12"/>
      <c r="N8" s="12"/>
      <c r="O8" s="652" t="s">
        <v>423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</row>
    <row r="9" spans="1:85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12"/>
      <c r="N9" s="12"/>
      <c r="O9" s="653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</row>
    <row r="10" spans="1:85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12"/>
      <c r="N10" s="12"/>
      <c r="O10" s="653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</row>
    <row r="11" spans="1:85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239" t="s">
        <v>7</v>
      </c>
      <c r="K11" s="681"/>
      <c r="L11" s="12"/>
      <c r="M11" s="12"/>
      <c r="N11" s="12"/>
      <c r="O11" s="65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</row>
    <row r="12" spans="1:85" s="13" customFormat="1">
      <c r="A12" s="236">
        <v>1</v>
      </c>
      <c r="B12" s="241" t="s">
        <v>8</v>
      </c>
      <c r="C12" s="241" t="s">
        <v>9</v>
      </c>
      <c r="D12" s="58">
        <v>4</v>
      </c>
      <c r="E12" s="58">
        <v>5</v>
      </c>
      <c r="F12" s="59">
        <v>6</v>
      </c>
      <c r="G12" s="58">
        <v>7</v>
      </c>
      <c r="H12" s="235">
        <v>8</v>
      </c>
      <c r="I12" s="57">
        <v>9</v>
      </c>
      <c r="J12" s="60">
        <v>10</v>
      </c>
      <c r="K12" s="106">
        <v>11</v>
      </c>
      <c r="L12" s="12"/>
      <c r="M12" s="12"/>
      <c r="N12" s="12"/>
      <c r="O12" s="2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</row>
    <row r="13" spans="1:85" s="13" customFormat="1" ht="63">
      <c r="A13" s="668"/>
      <c r="B13" s="455"/>
      <c r="C13" s="456" t="s">
        <v>444</v>
      </c>
      <c r="D13" s="502">
        <f>E24</f>
        <v>19.3</v>
      </c>
      <c r="E13" s="61">
        <f>F24</f>
        <v>18.5</v>
      </c>
      <c r="F13" s="61">
        <f>IF(D13&gt;0,IF(E13/D13*100&gt;100,100,E13/D13*100),0)</f>
        <v>95.854922279792746</v>
      </c>
      <c r="G13" s="487" t="s">
        <v>23</v>
      </c>
      <c r="H13" s="383"/>
      <c r="I13" s="384"/>
      <c r="J13" s="381"/>
      <c r="K13" s="382"/>
      <c r="L13" s="12"/>
      <c r="M13" s="12"/>
      <c r="N13" s="12"/>
      <c r="O13" s="190">
        <v>19.3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</row>
    <row r="14" spans="1:85" s="13" customFormat="1" ht="54.75" customHeight="1">
      <c r="A14" s="669"/>
      <c r="B14" s="721"/>
      <c r="C14" s="39" t="s">
        <v>71</v>
      </c>
      <c r="D14" s="503">
        <f>E27</f>
        <v>21.4</v>
      </c>
      <c r="E14" s="37">
        <f>F27</f>
        <v>35.1</v>
      </c>
      <c r="F14" s="61">
        <f>IF(AND(D14=0,E14=0),"-",IF(E14/D14*100&gt;100,100,E14/D14*100))</f>
        <v>100</v>
      </c>
      <c r="G14" s="487" t="s">
        <v>23</v>
      </c>
      <c r="H14" s="723"/>
      <c r="I14" s="723"/>
      <c r="J14" s="723"/>
      <c r="K14" s="720"/>
      <c r="L14" s="12"/>
      <c r="M14" s="12"/>
      <c r="N14" s="12"/>
      <c r="O14" s="190">
        <v>21.4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</row>
    <row r="15" spans="1:85" s="13" customFormat="1" ht="54" customHeight="1" thickBot="1">
      <c r="A15" s="669"/>
      <c r="B15" s="722"/>
      <c r="C15" s="40" t="s">
        <v>22</v>
      </c>
      <c r="D15" s="504">
        <f>E40</f>
        <v>100</v>
      </c>
      <c r="E15" s="45">
        <f>F40</f>
        <v>100</v>
      </c>
      <c r="F15" s="108">
        <f>IF(E15/D15*100&gt;100,100,E15/D15*100)</f>
        <v>100</v>
      </c>
      <c r="G15" s="488" t="s">
        <v>23</v>
      </c>
      <c r="H15" s="723"/>
      <c r="I15" s="723"/>
      <c r="J15" s="723"/>
      <c r="K15" s="720"/>
      <c r="L15" s="12"/>
      <c r="M15" s="12"/>
      <c r="N15" s="12"/>
      <c r="O15" s="190">
        <v>100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</row>
    <row r="16" spans="1:85" s="13" customFormat="1" ht="27" customHeight="1" thickBot="1">
      <c r="A16" s="670"/>
      <c r="B16" s="25" t="s">
        <v>54</v>
      </c>
      <c r="C16" s="43" t="s">
        <v>55</v>
      </c>
      <c r="D16" s="41" t="s">
        <v>72</v>
      </c>
      <c r="E16" s="489" t="s">
        <v>72</v>
      </c>
      <c r="F16" s="41" t="s">
        <v>73</v>
      </c>
      <c r="G16" s="491">
        <f>IF(F14="-",F15,SUM(F14:F15)/2)</f>
        <v>100</v>
      </c>
      <c r="H16" s="76">
        <f>E44</f>
        <v>24924</v>
      </c>
      <c r="I16" s="76">
        <f>F44</f>
        <v>15417</v>
      </c>
      <c r="J16" s="109">
        <f>IF(H16=0,0,IF(I16/H16*100&gt;100,100,I16/H16*100))</f>
        <v>61.856042368801155</v>
      </c>
      <c r="K16" s="483">
        <f>(J16+G16)/2</f>
        <v>80.928021184400578</v>
      </c>
      <c r="L16" s="12"/>
      <c r="M16" s="12"/>
      <c r="N16" s="12"/>
      <c r="O16" s="640">
        <v>24924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</row>
    <row r="17" spans="1:77" s="29" customFormat="1">
      <c r="A17" s="663"/>
      <c r="B17" s="663"/>
      <c r="C17" s="663"/>
      <c r="D17" s="663"/>
      <c r="E17" s="663"/>
      <c r="F17" s="663"/>
      <c r="G17" s="66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7" s="29" customFormat="1">
      <c r="A18" s="663" t="s">
        <v>11</v>
      </c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</row>
    <row r="19" spans="1:77" s="30" customFormat="1" ht="16.5" customHeight="1">
      <c r="A19" s="716" t="s">
        <v>0</v>
      </c>
      <c r="B19" s="718" t="s">
        <v>48</v>
      </c>
      <c r="C19" s="718"/>
      <c r="D19" s="718"/>
      <c r="E19" s="718"/>
      <c r="F19" s="71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</row>
    <row r="20" spans="1:77" s="29" customFormat="1" ht="14.25" customHeight="1">
      <c r="A20" s="716"/>
      <c r="B20" s="717" t="s">
        <v>21</v>
      </c>
      <c r="C20" s="719"/>
      <c r="D20" s="719"/>
      <c r="E20" s="719"/>
      <c r="F20" s="719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</row>
    <row r="21" spans="1:77" s="29" customFormat="1" ht="48" customHeight="1">
      <c r="A21" s="716"/>
      <c r="B21" s="717"/>
      <c r="C21" s="240" t="s">
        <v>12</v>
      </c>
      <c r="D21" s="243" t="s">
        <v>13</v>
      </c>
      <c r="E21" s="243" t="s">
        <v>14</v>
      </c>
      <c r="F21" s="243" t="s">
        <v>15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</row>
    <row r="22" spans="1:77" s="29" customFormat="1" ht="16.5" thickBot="1">
      <c r="A22" s="237">
        <v>1</v>
      </c>
      <c r="B22" s="237" t="s">
        <v>8</v>
      </c>
      <c r="C22" s="237" t="s">
        <v>9</v>
      </c>
      <c r="D22" s="244">
        <v>4</v>
      </c>
      <c r="E22" s="244">
        <v>5</v>
      </c>
      <c r="F22" s="244">
        <v>6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</row>
    <row r="23" spans="1:77" s="29" customFormat="1">
      <c r="A23" s="712" t="s">
        <v>75</v>
      </c>
      <c r="B23" s="685" t="s">
        <v>76</v>
      </c>
      <c r="C23" s="245" t="s">
        <v>24</v>
      </c>
      <c r="D23" s="246"/>
      <c r="E23" s="247" t="s">
        <v>16</v>
      </c>
      <c r="F23" s="247" t="s">
        <v>17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</row>
    <row r="24" spans="1:77" s="29" customFormat="1" ht="22.5" customHeight="1">
      <c r="A24" s="713"/>
      <c r="B24" s="686"/>
      <c r="C24" s="184" t="s">
        <v>267</v>
      </c>
      <c r="D24" s="4" t="s">
        <v>25</v>
      </c>
      <c r="E24" s="5">
        <f>IF(E25&gt;0,ROUND(E25/E26*100,1),0)</f>
        <v>19.3</v>
      </c>
      <c r="F24" s="5">
        <f>IF(F25&gt;0,ROUND(F25/F26*100,1),0)</f>
        <v>18.5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77" s="29" customFormat="1" ht="37.5" customHeight="1">
      <c r="A25" s="713"/>
      <c r="B25" s="686"/>
      <c r="C25" s="541" t="s">
        <v>445</v>
      </c>
      <c r="D25" s="6" t="s">
        <v>18</v>
      </c>
      <c r="E25" s="545">
        <v>306.67</v>
      </c>
      <c r="F25" s="545">
        <f>G47</f>
        <v>290</v>
      </c>
      <c r="G25" s="661"/>
      <c r="H25" s="662"/>
      <c r="I25" s="662"/>
      <c r="J25" s="662"/>
      <c r="K25" s="662"/>
      <c r="L25" s="662"/>
      <c r="M25" s="662"/>
      <c r="N25" s="662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77" s="29" customFormat="1" ht="30">
      <c r="A26" s="713"/>
      <c r="B26" s="686"/>
      <c r="C26" s="541" t="s">
        <v>446</v>
      </c>
      <c r="D26" s="6" t="s">
        <v>18</v>
      </c>
      <c r="E26" s="545">
        <v>1585.57</v>
      </c>
      <c r="F26" s="545">
        <f>SUM('1.КРО, нач, н-у, н-у, МН:15.нач, н-у, н-у, н-д'!F41)+SUM('16.осн, адапт, ОВЗ, н-у:26.осн, н-у, н-у, н-д'!F41)+SUM('27.сред, адап, ОВЗ, н-у:38.сред, н-у,н-у,ЗАОЧ'!F41)</f>
        <v>1570.01</v>
      </c>
      <c r="G26" s="661"/>
      <c r="H26" s="662"/>
      <c r="I26" s="662"/>
      <c r="J26" s="662"/>
      <c r="K26" s="662"/>
      <c r="L26" s="662"/>
      <c r="M26" s="662"/>
      <c r="N26" s="662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77" s="30" customFormat="1" ht="15.75" customHeight="1">
      <c r="A27" s="713"/>
      <c r="B27" s="686"/>
      <c r="C27" s="248" t="s">
        <v>77</v>
      </c>
      <c r="D27" s="249" t="s">
        <v>25</v>
      </c>
      <c r="E27" s="254">
        <f>IF(E30&gt;0,ROUND(F30/E30*100,1),0)</f>
        <v>21.4</v>
      </c>
      <c r="F27" s="254">
        <f>IF(G30&gt;0,ROUND(H30/G30*100,1),0)</f>
        <v>35.1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</row>
    <row r="28" spans="1:77" s="29" customFormat="1" ht="28.5" customHeight="1">
      <c r="A28" s="713"/>
      <c r="B28" s="686"/>
      <c r="C28" s="250"/>
      <c r="D28" s="251" t="s">
        <v>18</v>
      </c>
      <c r="E28" s="714" t="s">
        <v>90</v>
      </c>
      <c r="F28" s="715"/>
      <c r="G28" s="714" t="s">
        <v>91</v>
      </c>
      <c r="H28" s="715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77" s="29" customFormat="1" ht="20.25" customHeight="1">
      <c r="A29" s="713"/>
      <c r="B29" s="686"/>
      <c r="C29" s="250"/>
      <c r="D29" s="251" t="s">
        <v>18</v>
      </c>
      <c r="E29" s="252" t="s">
        <v>79</v>
      </c>
      <c r="F29" s="252" t="s">
        <v>78</v>
      </c>
      <c r="G29" s="252" t="s">
        <v>79</v>
      </c>
      <c r="H29" s="252" t="s">
        <v>78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77" s="29" customFormat="1" ht="43.5" customHeight="1">
      <c r="A30" s="713"/>
      <c r="B30" s="686"/>
      <c r="C30" s="250"/>
      <c r="D30" s="251" t="s">
        <v>18</v>
      </c>
      <c r="E30" s="255">
        <f>SUM(E31:E39)</f>
        <v>370</v>
      </c>
      <c r="F30" s="255">
        <f>SUM(F31:F39)</f>
        <v>79</v>
      </c>
      <c r="G30" s="255">
        <f>SUM(G31:G39)</f>
        <v>245</v>
      </c>
      <c r="H30" s="255">
        <f>SUM(H31:H39)</f>
        <v>86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77" s="29" customFormat="1">
      <c r="A31" s="713"/>
      <c r="B31" s="686"/>
      <c r="C31" s="253" t="s">
        <v>60</v>
      </c>
      <c r="D31" s="251" t="s">
        <v>18</v>
      </c>
      <c r="E31" s="543">
        <v>50</v>
      </c>
      <c r="F31" s="543">
        <v>25</v>
      </c>
      <c r="G31" s="539">
        <v>25</v>
      </c>
      <c r="H31" s="539">
        <v>25</v>
      </c>
      <c r="I31" s="238"/>
      <c r="J31" s="238"/>
      <c r="K31" s="23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77" s="29" customFormat="1">
      <c r="A32" s="713"/>
      <c r="B32" s="686"/>
      <c r="C32" s="253" t="s">
        <v>61</v>
      </c>
      <c r="D32" s="251" t="s">
        <v>18</v>
      </c>
      <c r="E32" s="543">
        <v>85</v>
      </c>
      <c r="F32" s="543">
        <v>26</v>
      </c>
      <c r="G32" s="539">
        <v>85</v>
      </c>
      <c r="H32" s="539">
        <v>20</v>
      </c>
      <c r="I32" s="238"/>
      <c r="J32" s="238"/>
      <c r="K32" s="23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s="29" customFormat="1">
      <c r="A33" s="713"/>
      <c r="B33" s="686"/>
      <c r="C33" s="253" t="s">
        <v>62</v>
      </c>
      <c r="D33" s="251" t="s">
        <v>18</v>
      </c>
      <c r="E33" s="543">
        <v>25</v>
      </c>
      <c r="F33" s="543">
        <v>3</v>
      </c>
      <c r="G33" s="539">
        <v>25</v>
      </c>
      <c r="H33" s="539">
        <v>25</v>
      </c>
      <c r="I33" s="238"/>
      <c r="J33" s="238"/>
      <c r="K33" s="23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s="29" customFormat="1">
      <c r="A34" s="713"/>
      <c r="B34" s="686"/>
      <c r="C34" s="253" t="s">
        <v>29</v>
      </c>
      <c r="D34" s="251" t="s">
        <v>18</v>
      </c>
      <c r="E34" s="543">
        <v>50</v>
      </c>
      <c r="F34" s="543">
        <v>2</v>
      </c>
      <c r="G34" s="252">
        <v>50</v>
      </c>
      <c r="H34" s="252">
        <v>10</v>
      </c>
      <c r="I34" s="238"/>
      <c r="J34" s="238"/>
      <c r="K34" s="23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7" s="29" customFormat="1">
      <c r="A35" s="713"/>
      <c r="B35" s="686"/>
      <c r="C35" s="253" t="s">
        <v>63</v>
      </c>
      <c r="D35" s="251" t="s">
        <v>18</v>
      </c>
      <c r="E35" s="543">
        <v>25</v>
      </c>
      <c r="F35" s="543">
        <v>3</v>
      </c>
      <c r="G35" s="252">
        <v>25</v>
      </c>
      <c r="H35" s="252">
        <v>5</v>
      </c>
      <c r="I35" s="238"/>
      <c r="J35" s="238"/>
      <c r="K35" s="23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</row>
    <row r="36" spans="1:77" s="29" customFormat="1">
      <c r="A36" s="713"/>
      <c r="B36" s="686"/>
      <c r="C36" s="253" t="s">
        <v>64</v>
      </c>
      <c r="D36" s="251" t="s">
        <v>18</v>
      </c>
      <c r="E36" s="543">
        <v>35</v>
      </c>
      <c r="F36" s="543">
        <v>5</v>
      </c>
      <c r="G36" s="252">
        <v>35</v>
      </c>
      <c r="H36" s="252">
        <v>1</v>
      </c>
      <c r="I36" s="238"/>
      <c r="J36" s="238"/>
      <c r="K36" s="23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</row>
    <row r="37" spans="1:77" s="29" customFormat="1">
      <c r="A37" s="713"/>
      <c r="B37" s="686"/>
      <c r="C37" s="253" t="s">
        <v>30</v>
      </c>
      <c r="D37" s="251" t="s">
        <v>18</v>
      </c>
      <c r="E37" s="543">
        <v>50</v>
      </c>
      <c r="F37" s="543">
        <v>5</v>
      </c>
      <c r="G37" s="256"/>
      <c r="H37" s="256"/>
      <c r="I37" s="238"/>
      <c r="J37" s="238"/>
      <c r="K37" s="23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</row>
    <row r="38" spans="1:77" s="29" customFormat="1">
      <c r="A38" s="713"/>
      <c r="B38" s="686"/>
      <c r="C38" s="253" t="s">
        <v>65</v>
      </c>
      <c r="D38" s="251" t="s">
        <v>18</v>
      </c>
      <c r="E38" s="543">
        <v>25</v>
      </c>
      <c r="F38" s="543">
        <v>5</v>
      </c>
      <c r="G38" s="256"/>
      <c r="H38" s="256"/>
      <c r="I38" s="238"/>
      <c r="J38" s="238"/>
      <c r="K38" s="23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</row>
    <row r="39" spans="1:77" s="29" customFormat="1">
      <c r="A39" s="713"/>
      <c r="B39" s="686"/>
      <c r="C39" s="253" t="s">
        <v>66</v>
      </c>
      <c r="D39" s="251" t="s">
        <v>18</v>
      </c>
      <c r="E39" s="543">
        <v>25</v>
      </c>
      <c r="F39" s="543">
        <v>5</v>
      </c>
      <c r="G39" s="256"/>
      <c r="H39" s="256"/>
      <c r="I39" s="238"/>
      <c r="J39" s="238"/>
      <c r="K39" s="23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7" s="29" customFormat="1" ht="47.25">
      <c r="A40" s="713"/>
      <c r="B40" s="686"/>
      <c r="C40" s="248" t="s">
        <v>80</v>
      </c>
      <c r="D40" s="249" t="s">
        <v>25</v>
      </c>
      <c r="E40" s="254">
        <f>IF(E41=0,0,ROUND(E42/E41*100,1))</f>
        <v>100</v>
      </c>
      <c r="F40" s="254">
        <f>IF(F41=0,0,ROUND(F42/F41*100,1))</f>
        <v>100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</row>
    <row r="41" spans="1:77" s="29" customFormat="1">
      <c r="A41" s="713"/>
      <c r="B41" s="686"/>
      <c r="C41" s="250" t="s">
        <v>68</v>
      </c>
      <c r="D41" s="251" t="s">
        <v>18</v>
      </c>
      <c r="E41" s="544">
        <v>3</v>
      </c>
      <c r="F41" s="539">
        <v>3</v>
      </c>
      <c r="G41" s="662" t="s">
        <v>81</v>
      </c>
      <c r="H41" s="662"/>
      <c r="I41" s="662"/>
      <c r="J41" s="662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</row>
    <row r="42" spans="1:77" s="29" customFormat="1">
      <c r="A42" s="713"/>
      <c r="B42" s="686"/>
      <c r="C42" s="250" t="s">
        <v>69</v>
      </c>
      <c r="D42" s="251" t="s">
        <v>18</v>
      </c>
      <c r="E42" s="544">
        <v>3</v>
      </c>
      <c r="F42" s="539">
        <v>3</v>
      </c>
      <c r="G42" s="662"/>
      <c r="H42" s="662"/>
      <c r="I42" s="662"/>
      <c r="J42" s="662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</row>
    <row r="43" spans="1:77" s="29" customFormat="1">
      <c r="A43" s="713"/>
      <c r="B43" s="686"/>
      <c r="C43" s="257" t="s">
        <v>27</v>
      </c>
      <c r="D43" s="257"/>
      <c r="E43" s="258" t="s">
        <v>19</v>
      </c>
      <c r="F43" s="258" t="s">
        <v>20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</row>
    <row r="44" spans="1:77" s="29" customFormat="1">
      <c r="A44" s="713"/>
      <c r="B44" s="686"/>
      <c r="C44" s="259" t="s">
        <v>94</v>
      </c>
      <c r="D44" s="260" t="s">
        <v>18</v>
      </c>
      <c r="E44" s="261">
        <f>IF(SUM(E48:E56)=0,0,E48*F48+E49*F49+E50*F50+E51*F51+E52*F52+E53*F53+E54*F54+E55*F55+E56*F56)</f>
        <v>24924</v>
      </c>
      <c r="F44" s="261">
        <f>IF(SUM(G48:G56)=0,0,G48*H48+G49*H49+G50*H50+G51*H51+G52*H52+G53*H53+G54*H54+G55*H55+G56*H56)</f>
        <v>15417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</row>
    <row r="45" spans="1:77" s="29" customFormat="1">
      <c r="A45" s="713"/>
      <c r="B45" s="686"/>
      <c r="C45" s="253"/>
      <c r="D45" s="251" t="s">
        <v>18</v>
      </c>
      <c r="E45" s="714" t="s">
        <v>90</v>
      </c>
      <c r="F45" s="715"/>
      <c r="G45" s="714" t="s">
        <v>91</v>
      </c>
      <c r="H45" s="715"/>
      <c r="I45" s="238"/>
      <c r="J45" s="238"/>
      <c r="K45" s="23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7" s="29" customFormat="1" ht="63">
      <c r="A46" s="713"/>
      <c r="B46" s="686"/>
      <c r="C46" s="253"/>
      <c r="D46" s="251" t="s">
        <v>18</v>
      </c>
      <c r="E46" s="252" t="s">
        <v>92</v>
      </c>
      <c r="F46" s="252" t="s">
        <v>93</v>
      </c>
      <c r="G46" s="252" t="s">
        <v>92</v>
      </c>
      <c r="H46" s="252" t="s">
        <v>93</v>
      </c>
      <c r="I46" s="238"/>
      <c r="J46" s="238"/>
      <c r="K46" s="23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7" s="29" customFormat="1" ht="31.5">
      <c r="A47" s="713"/>
      <c r="B47" s="686"/>
      <c r="C47" s="253"/>
      <c r="D47" s="251" t="s">
        <v>18</v>
      </c>
      <c r="E47" s="255">
        <f>SUM(E48:E56)/9</f>
        <v>306.66666666666669</v>
      </c>
      <c r="F47" s="255">
        <f>SUM(F48:F52)</f>
        <v>42.514285714285705</v>
      </c>
      <c r="G47" s="255">
        <f>SUM(G48:G56)/6</f>
        <v>290</v>
      </c>
      <c r="H47" s="255">
        <f>SUM(H48:H56)</f>
        <v>52.83025210084034</v>
      </c>
      <c r="I47" s="238"/>
      <c r="J47" s="238"/>
      <c r="K47" s="238"/>
      <c r="L47" s="28" t="s">
        <v>197</v>
      </c>
      <c r="M47" s="28" t="s">
        <v>198</v>
      </c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7" s="29" customFormat="1">
      <c r="A48" s="713"/>
      <c r="B48" s="686"/>
      <c r="C48" s="253" t="s">
        <v>60</v>
      </c>
      <c r="D48" s="251" t="s">
        <v>18</v>
      </c>
      <c r="E48" s="638">
        <v>280</v>
      </c>
      <c r="F48" s="263">
        <f>L48/E48</f>
        <v>7.7714285714285714</v>
      </c>
      <c r="G48" s="539">
        <v>280</v>
      </c>
      <c r="H48" s="263">
        <f>M48/G48</f>
        <v>7.75</v>
      </c>
      <c r="I48" s="238"/>
      <c r="J48" s="238"/>
      <c r="K48" s="238"/>
      <c r="L48" s="639">
        <v>2176</v>
      </c>
      <c r="M48" s="540">
        <v>2170</v>
      </c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713"/>
      <c r="B49" s="686"/>
      <c r="C49" s="253" t="s">
        <v>61</v>
      </c>
      <c r="D49" s="251" t="s">
        <v>18</v>
      </c>
      <c r="E49" s="638">
        <v>280</v>
      </c>
      <c r="F49" s="263">
        <f t="shared" ref="F49:F56" si="0">L49/E49</f>
        <v>8.6857142857142851</v>
      </c>
      <c r="G49" s="539">
        <v>280</v>
      </c>
      <c r="H49" s="263">
        <f t="shared" ref="H49:H53" si="1">M49/G49</f>
        <v>8.6785714285714288</v>
      </c>
      <c r="I49" s="238"/>
      <c r="J49" s="238"/>
      <c r="K49" s="238"/>
      <c r="L49" s="639">
        <v>2432</v>
      </c>
      <c r="M49" s="540">
        <v>2430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713"/>
      <c r="B50" s="686"/>
      <c r="C50" s="253" t="s">
        <v>62</v>
      </c>
      <c r="D50" s="251" t="s">
        <v>18</v>
      </c>
      <c r="E50" s="638">
        <v>280</v>
      </c>
      <c r="F50" s="263">
        <f t="shared" si="0"/>
        <v>7.7714285714285714</v>
      </c>
      <c r="G50" s="539">
        <v>280</v>
      </c>
      <c r="H50" s="263">
        <f t="shared" si="1"/>
        <v>7.75</v>
      </c>
      <c r="I50" s="238"/>
      <c r="J50" s="238"/>
      <c r="K50" s="238"/>
      <c r="L50" s="639">
        <v>2176</v>
      </c>
      <c r="M50" s="540">
        <v>2170</v>
      </c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  <row r="51" spans="1:77" s="29" customFormat="1">
      <c r="A51" s="713"/>
      <c r="B51" s="686"/>
      <c r="C51" s="253" t="s">
        <v>29</v>
      </c>
      <c r="D51" s="251" t="s">
        <v>18</v>
      </c>
      <c r="E51" s="638">
        <v>280</v>
      </c>
      <c r="F51" s="263">
        <f t="shared" si="0"/>
        <v>9.1428571428571423</v>
      </c>
      <c r="G51" s="539">
        <v>280</v>
      </c>
      <c r="H51" s="263">
        <f t="shared" si="1"/>
        <v>9.1214285714285719</v>
      </c>
      <c r="I51" s="238"/>
      <c r="J51" s="238"/>
      <c r="K51" s="238"/>
      <c r="L51" s="639">
        <v>2560</v>
      </c>
      <c r="M51" s="89">
        <v>2554</v>
      </c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</row>
    <row r="52" spans="1:77" s="29" customFormat="1">
      <c r="A52" s="713"/>
      <c r="B52" s="686"/>
      <c r="C52" s="253" t="s">
        <v>63</v>
      </c>
      <c r="D52" s="251" t="s">
        <v>18</v>
      </c>
      <c r="E52" s="638">
        <v>280</v>
      </c>
      <c r="F52" s="263">
        <f t="shared" si="0"/>
        <v>9.1428571428571423</v>
      </c>
      <c r="G52" s="539">
        <v>280</v>
      </c>
      <c r="H52" s="263">
        <f t="shared" si="1"/>
        <v>9.1214285714285719</v>
      </c>
      <c r="I52" s="238"/>
      <c r="J52" s="238"/>
      <c r="K52" s="238"/>
      <c r="L52" s="639">
        <v>2560</v>
      </c>
      <c r="M52" s="89">
        <v>2554</v>
      </c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</row>
    <row r="53" spans="1:77" s="29" customFormat="1">
      <c r="A53" s="713"/>
      <c r="B53" s="686"/>
      <c r="C53" s="253" t="s">
        <v>64</v>
      </c>
      <c r="D53" s="251" t="s">
        <v>18</v>
      </c>
      <c r="E53" s="638">
        <v>340</v>
      </c>
      <c r="F53" s="263">
        <f t="shared" si="0"/>
        <v>10.411764705882353</v>
      </c>
      <c r="G53" s="252">
        <v>340</v>
      </c>
      <c r="H53" s="263">
        <f t="shared" si="1"/>
        <v>10.408823529411764</v>
      </c>
      <c r="I53" s="238"/>
      <c r="J53" s="238"/>
      <c r="K53" s="238"/>
      <c r="L53" s="639">
        <v>3540</v>
      </c>
      <c r="M53" s="89">
        <v>3539</v>
      </c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</row>
    <row r="54" spans="1:77" s="29" customFormat="1">
      <c r="A54" s="713"/>
      <c r="B54" s="686"/>
      <c r="C54" s="253" t="s">
        <v>30</v>
      </c>
      <c r="D54" s="251" t="s">
        <v>18</v>
      </c>
      <c r="E54" s="638">
        <v>340</v>
      </c>
      <c r="F54" s="263">
        <f t="shared" si="0"/>
        <v>9.5294117647058822</v>
      </c>
      <c r="G54" s="256"/>
      <c r="H54" s="263"/>
      <c r="I54" s="238"/>
      <c r="J54" s="238"/>
      <c r="K54" s="238"/>
      <c r="L54" s="639">
        <v>3240</v>
      </c>
      <c r="M54" s="30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</row>
    <row r="55" spans="1:77" s="29" customFormat="1" ht="15.75" customHeight="1">
      <c r="A55" s="713"/>
      <c r="B55" s="686"/>
      <c r="C55" s="253" t="s">
        <v>65</v>
      </c>
      <c r="D55" s="251" t="s">
        <v>18</v>
      </c>
      <c r="E55" s="638">
        <v>340</v>
      </c>
      <c r="F55" s="263">
        <f t="shared" si="0"/>
        <v>8.4705882352941178</v>
      </c>
      <c r="G55" s="256"/>
      <c r="H55" s="263"/>
      <c r="I55" s="238"/>
      <c r="J55" s="238"/>
      <c r="K55" s="238"/>
      <c r="L55" s="639">
        <v>2880</v>
      </c>
      <c r="M55" s="30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</row>
    <row r="56" spans="1:77" s="29" customFormat="1">
      <c r="A56" s="713"/>
      <c r="B56" s="686"/>
      <c r="C56" s="253" t="s">
        <v>66</v>
      </c>
      <c r="D56" s="251" t="s">
        <v>18</v>
      </c>
      <c r="E56" s="638">
        <v>340</v>
      </c>
      <c r="F56" s="263">
        <f t="shared" si="0"/>
        <v>9.882352941176471</v>
      </c>
      <c r="G56" s="256"/>
      <c r="H56" s="263"/>
      <c r="I56" s="238"/>
      <c r="J56" s="238"/>
      <c r="K56" s="238"/>
      <c r="L56" s="639">
        <v>3360</v>
      </c>
      <c r="M56" s="30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</row>
    <row r="57" spans="1:77">
      <c r="L57" s="91"/>
    </row>
    <row r="58" spans="1:77">
      <c r="B58" s="682"/>
      <c r="C58" s="682"/>
      <c r="D58" s="682"/>
      <c r="E58" s="682"/>
      <c r="F58" s="682"/>
      <c r="G58" s="682"/>
    </row>
    <row r="60" spans="1:77">
      <c r="L60" s="91">
        <v>24924</v>
      </c>
    </row>
    <row r="61" spans="1:77">
      <c r="L61" s="264">
        <f>L60-L48-L49-L50-L51-L52-L53-L54-L55-L56</f>
        <v>0</v>
      </c>
    </row>
  </sheetData>
  <mergeCells count="35">
    <mergeCell ref="A8:A11"/>
    <mergeCell ref="B8:J8"/>
    <mergeCell ref="A6:K6"/>
    <mergeCell ref="A1:K1"/>
    <mergeCell ref="A2:K2"/>
    <mergeCell ref="A3:K3"/>
    <mergeCell ref="A4:K4"/>
    <mergeCell ref="A5:K5"/>
    <mergeCell ref="A23:A56"/>
    <mergeCell ref="B23:B56"/>
    <mergeCell ref="E28:F28"/>
    <mergeCell ref="G28:H28"/>
    <mergeCell ref="A13:A16"/>
    <mergeCell ref="G25:N25"/>
    <mergeCell ref="K14:K15"/>
    <mergeCell ref="A17:G17"/>
    <mergeCell ref="A19:A21"/>
    <mergeCell ref="B19:F19"/>
    <mergeCell ref="B20:B21"/>
    <mergeCell ref="C20:F20"/>
    <mergeCell ref="J14:J15"/>
    <mergeCell ref="A18:G18"/>
    <mergeCell ref="B14:B15"/>
    <mergeCell ref="H14:H15"/>
    <mergeCell ref="O8:O11"/>
    <mergeCell ref="B58:G58"/>
    <mergeCell ref="I14:I15"/>
    <mergeCell ref="G26:N26"/>
    <mergeCell ref="G41:J42"/>
    <mergeCell ref="E45:F45"/>
    <mergeCell ref="G45:H45"/>
    <mergeCell ref="K8:K11"/>
    <mergeCell ref="B9:B10"/>
    <mergeCell ref="C9:G10"/>
    <mergeCell ref="H9:J10"/>
  </mergeCells>
  <conditionalFormatting sqref="O13">
    <cfRule type="expression" dxfId="31" priority="4">
      <formula>$D$13&lt;&gt;$O$13</formula>
    </cfRule>
  </conditionalFormatting>
  <conditionalFormatting sqref="O14">
    <cfRule type="expression" dxfId="30" priority="3">
      <formula>$D$14&lt;&gt;$O$14</formula>
    </cfRule>
  </conditionalFormatting>
  <conditionalFormatting sqref="O15">
    <cfRule type="expression" dxfId="29" priority="2">
      <formula>$D$15&lt;&gt;$O$15</formula>
    </cfRule>
  </conditionalFormatting>
  <conditionalFormatting sqref="O16">
    <cfRule type="expression" dxfId="28" priority="1">
      <formula>$H$16&lt;&gt;$O$16</formula>
    </cfRule>
  </conditionalFormatting>
  <pageMargins left="0.7" right="0.7" top="0.75" bottom="0.75" header="0.3" footer="0.3"/>
  <pageSetup paperSize="9" scale="37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G61"/>
  <sheetViews>
    <sheetView view="pageBreakPreview" topLeftCell="A22" zoomScale="68" zoomScaleNormal="70" zoomScaleSheetLayoutView="68" workbookViewId="0">
      <selection activeCell="I40" sqref="I40"/>
    </sheetView>
  </sheetViews>
  <sheetFormatPr defaultColWidth="9.140625" defaultRowHeight="15.75"/>
  <cols>
    <col min="1" max="1" width="4.85546875" style="34" customWidth="1"/>
    <col min="2" max="2" width="12.28515625" style="234" customWidth="1"/>
    <col min="3" max="3" width="89.85546875" style="34" customWidth="1"/>
    <col min="4" max="4" width="13.42578125" style="35" customWidth="1"/>
    <col min="5" max="6" width="14.28515625" style="35" customWidth="1"/>
    <col min="7" max="7" width="16" style="36" customWidth="1"/>
    <col min="8" max="8" width="13.5703125" style="28" customWidth="1"/>
    <col min="9" max="9" width="10.5703125" style="28" customWidth="1"/>
    <col min="10" max="10" width="10.28515625" style="28" customWidth="1"/>
    <col min="11" max="11" width="10.7109375" style="28" customWidth="1"/>
    <col min="12" max="12" width="11.42578125" style="28" customWidth="1"/>
    <col min="13" max="13" width="10.140625" style="28" customWidth="1"/>
    <col min="14" max="14" width="9.140625" style="28"/>
    <col min="15" max="15" width="14.7109375" style="28" customWidth="1"/>
    <col min="16" max="16384" width="9.140625" style="28"/>
  </cols>
  <sheetData>
    <row r="1" spans="1:85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</row>
    <row r="2" spans="1:85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</row>
    <row r="3" spans="1:85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</row>
    <row r="4" spans="1:85" s="13" customFormat="1">
      <c r="A4" s="724" t="s">
        <v>76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</row>
    <row r="5" spans="1:85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</row>
    <row r="6" spans="1:85" s="13" customFormat="1">
      <c r="A6" s="701" t="s">
        <v>86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</row>
    <row r="7" spans="1:85" s="13" customFormat="1" ht="16.5" thickBot="1">
      <c r="A7" s="14" t="s">
        <v>153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</row>
    <row r="8" spans="1:85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12"/>
      <c r="N8" s="12"/>
      <c r="O8" s="652" t="s">
        <v>423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</row>
    <row r="9" spans="1:85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12"/>
      <c r="N9" s="12"/>
      <c r="O9" s="653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</row>
    <row r="10" spans="1:85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12"/>
      <c r="N10" s="12"/>
      <c r="O10" s="653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</row>
    <row r="11" spans="1:85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239" t="s">
        <v>7</v>
      </c>
      <c r="K11" s="681"/>
      <c r="L11" s="12"/>
      <c r="M11" s="12"/>
      <c r="N11" s="12"/>
      <c r="O11" s="65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</row>
    <row r="12" spans="1:85" s="13" customFormat="1">
      <c r="A12" s="236">
        <v>1</v>
      </c>
      <c r="B12" s="241" t="s">
        <v>8</v>
      </c>
      <c r="C12" s="241" t="s">
        <v>9</v>
      </c>
      <c r="D12" s="58">
        <v>4</v>
      </c>
      <c r="E12" s="58">
        <v>5</v>
      </c>
      <c r="F12" s="59">
        <v>6</v>
      </c>
      <c r="G12" s="58">
        <v>7</v>
      </c>
      <c r="H12" s="235">
        <v>8</v>
      </c>
      <c r="I12" s="57">
        <v>9</v>
      </c>
      <c r="J12" s="60">
        <v>10</v>
      </c>
      <c r="K12" s="106">
        <v>11</v>
      </c>
      <c r="L12" s="12"/>
      <c r="M12" s="12"/>
      <c r="N12" s="12"/>
      <c r="O12" s="2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</row>
    <row r="13" spans="1:85" s="13" customFormat="1" ht="63">
      <c r="A13" s="668"/>
      <c r="B13" s="455"/>
      <c r="C13" s="456" t="s">
        <v>444</v>
      </c>
      <c r="D13" s="294">
        <f>E24</f>
        <v>0.7</v>
      </c>
      <c r="E13" s="165">
        <f>F24</f>
        <v>1.1000000000000001</v>
      </c>
      <c r="F13" s="165">
        <f>IF(D13&gt;0,IF(E13/D13*100&gt;100,100,E13/D13*100),0)</f>
        <v>100</v>
      </c>
      <c r="G13" s="62" t="s">
        <v>23</v>
      </c>
      <c r="H13" s="383"/>
      <c r="I13" s="384"/>
      <c r="J13" s="381"/>
      <c r="K13" s="382"/>
      <c r="L13" s="12"/>
      <c r="M13" s="12"/>
      <c r="N13" s="12"/>
      <c r="O13" s="190">
        <v>0.7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</row>
    <row r="14" spans="1:85" s="13" customFormat="1" ht="54.75" customHeight="1">
      <c r="A14" s="669"/>
      <c r="B14" s="721"/>
      <c r="C14" s="39" t="s">
        <v>71</v>
      </c>
      <c r="D14" s="537">
        <f>E27</f>
        <v>9.1</v>
      </c>
      <c r="E14" s="37">
        <f>F27</f>
        <v>0</v>
      </c>
      <c r="F14" s="61">
        <f>IF(AND(D14=0,E14=0),"-",IF(E14/D14*100&gt;100,100,E14/D14*100))</f>
        <v>0</v>
      </c>
      <c r="G14" s="62" t="s">
        <v>23</v>
      </c>
      <c r="H14" s="723"/>
      <c r="I14" s="723"/>
      <c r="J14" s="723"/>
      <c r="K14" s="720"/>
      <c r="L14" s="12"/>
      <c r="M14" s="12"/>
      <c r="N14" s="12"/>
      <c r="O14" s="190">
        <v>9.1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</row>
    <row r="15" spans="1:85" s="13" customFormat="1" ht="54" customHeight="1" thickBot="1">
      <c r="A15" s="669"/>
      <c r="B15" s="722"/>
      <c r="C15" s="40" t="s">
        <v>22</v>
      </c>
      <c r="D15" s="538">
        <f>E40</f>
        <v>100</v>
      </c>
      <c r="E15" s="45">
        <f>F40</f>
        <v>100</v>
      </c>
      <c r="F15" s="108">
        <f>IF(E15/D15*100&gt;100,100,E15/D15*100)</f>
        <v>100</v>
      </c>
      <c r="G15" s="110" t="s">
        <v>23</v>
      </c>
      <c r="H15" s="723"/>
      <c r="I15" s="723"/>
      <c r="J15" s="723"/>
      <c r="K15" s="720"/>
      <c r="L15" s="12"/>
      <c r="M15" s="12"/>
      <c r="N15" s="12"/>
      <c r="O15" s="190" t="e">
        <v>#DIV/0!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</row>
    <row r="16" spans="1:85" s="13" customFormat="1" ht="27" customHeight="1" thickBot="1">
      <c r="A16" s="670"/>
      <c r="B16" s="25" t="s">
        <v>54</v>
      </c>
      <c r="C16" s="43" t="s">
        <v>55</v>
      </c>
      <c r="D16" s="41" t="s">
        <v>72</v>
      </c>
      <c r="E16" s="489" t="s">
        <v>72</v>
      </c>
      <c r="F16" s="41" t="s">
        <v>73</v>
      </c>
      <c r="G16" s="491">
        <f>IF(F14="-",F15,SUM(F14:F15)/2)</f>
        <v>50</v>
      </c>
      <c r="H16" s="76">
        <f>E44</f>
        <v>372</v>
      </c>
      <c r="I16" s="76">
        <f>F44</f>
        <v>363</v>
      </c>
      <c r="J16" s="109">
        <f>IF(H16=0,0,IF(I16/H16*100&gt;100,100,I16/H16*100))</f>
        <v>97.58064516129032</v>
      </c>
      <c r="K16" s="483">
        <f>(J16+G16)/2</f>
        <v>73.790322580645153</v>
      </c>
      <c r="L16" s="12"/>
      <c r="M16" s="12"/>
      <c r="N16" s="12"/>
      <c r="O16" s="640">
        <v>372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</row>
    <row r="17" spans="1:77" s="29" customFormat="1">
      <c r="A17" s="663"/>
      <c r="B17" s="663"/>
      <c r="C17" s="663"/>
      <c r="D17" s="663"/>
      <c r="E17" s="663"/>
      <c r="F17" s="663"/>
      <c r="G17" s="66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7" s="29" customFormat="1">
      <c r="A18" s="663" t="s">
        <v>11</v>
      </c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</row>
    <row r="19" spans="1:77" s="30" customFormat="1" ht="16.5" customHeight="1">
      <c r="A19" s="716" t="s">
        <v>0</v>
      </c>
      <c r="B19" s="718" t="s">
        <v>48</v>
      </c>
      <c r="C19" s="718"/>
      <c r="D19" s="718"/>
      <c r="E19" s="718"/>
      <c r="F19" s="71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</row>
    <row r="20" spans="1:77" s="29" customFormat="1" ht="14.25" customHeight="1">
      <c r="A20" s="716"/>
      <c r="B20" s="717" t="s">
        <v>21</v>
      </c>
      <c r="C20" s="719"/>
      <c r="D20" s="719"/>
      <c r="E20" s="719"/>
      <c r="F20" s="719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</row>
    <row r="21" spans="1:77" s="29" customFormat="1" ht="49.5" customHeight="1">
      <c r="A21" s="716"/>
      <c r="B21" s="717"/>
      <c r="C21" s="240" t="s">
        <v>12</v>
      </c>
      <c r="D21" s="243" t="s">
        <v>13</v>
      </c>
      <c r="E21" s="243" t="s">
        <v>14</v>
      </c>
      <c r="F21" s="243" t="s">
        <v>15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</row>
    <row r="22" spans="1:77" s="29" customFormat="1" ht="16.5" thickBot="1">
      <c r="A22" s="237">
        <v>1</v>
      </c>
      <c r="B22" s="237" t="s">
        <v>8</v>
      </c>
      <c r="C22" s="237" t="s">
        <v>9</v>
      </c>
      <c r="D22" s="244">
        <v>4</v>
      </c>
      <c r="E22" s="244">
        <v>5</v>
      </c>
      <c r="F22" s="244">
        <v>6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</row>
    <row r="23" spans="1:77" s="29" customFormat="1">
      <c r="A23" s="712" t="s">
        <v>75</v>
      </c>
      <c r="B23" s="685" t="s">
        <v>76</v>
      </c>
      <c r="C23" s="245" t="s">
        <v>24</v>
      </c>
      <c r="D23" s="246"/>
      <c r="E23" s="247" t="s">
        <v>16</v>
      </c>
      <c r="F23" s="247" t="s">
        <v>17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</row>
    <row r="24" spans="1:77" s="29" customFormat="1" ht="22.5" customHeight="1">
      <c r="A24" s="713"/>
      <c r="B24" s="686"/>
      <c r="C24" s="184" t="s">
        <v>267</v>
      </c>
      <c r="D24" s="4" t="s">
        <v>25</v>
      </c>
      <c r="E24" s="5">
        <f>IF(E25&gt;0,ROUND(E25/E26*100,1),0)</f>
        <v>0.7</v>
      </c>
      <c r="F24" s="5">
        <f>IF(F25&gt;0,ROUND(F25/F26*100,1),0)</f>
        <v>1.1000000000000001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77" s="29" customFormat="1" ht="37.5" customHeight="1">
      <c r="A25" s="713"/>
      <c r="B25" s="686"/>
      <c r="C25" s="541" t="s">
        <v>445</v>
      </c>
      <c r="D25" s="6" t="s">
        <v>18</v>
      </c>
      <c r="E25" s="545">
        <v>11.11</v>
      </c>
      <c r="F25" s="545">
        <f>G47</f>
        <v>16.666666666666668</v>
      </c>
      <c r="G25" s="661"/>
      <c r="H25" s="662"/>
      <c r="I25" s="662"/>
      <c r="J25" s="662"/>
      <c r="K25" s="662"/>
      <c r="L25" s="662"/>
      <c r="M25" s="662"/>
      <c r="N25" s="662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77" s="29" customFormat="1" ht="30">
      <c r="A26" s="713"/>
      <c r="B26" s="686"/>
      <c r="C26" s="541" t="s">
        <v>446</v>
      </c>
      <c r="D26" s="6" t="s">
        <v>18</v>
      </c>
      <c r="E26" s="545">
        <v>1585.57</v>
      </c>
      <c r="F26" s="545">
        <f>SUM('1.КРО, нач, н-у, н-у, МН:15.нач, н-у, н-у, н-д'!F41)+SUM('16.осн, адапт, ОВЗ, н-у:26.осн, н-у, н-у, н-д'!F41)+SUM('27.сред, адап, ОВЗ, н-у:38.сред, н-у,н-у,ЗАОЧ'!F41)</f>
        <v>1570.01</v>
      </c>
      <c r="G26" s="661"/>
      <c r="H26" s="662"/>
      <c r="I26" s="662"/>
      <c r="J26" s="662"/>
      <c r="K26" s="662"/>
      <c r="L26" s="662"/>
      <c r="M26" s="662"/>
      <c r="N26" s="662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77" s="30" customFormat="1" ht="15.75" customHeight="1">
      <c r="A27" s="713"/>
      <c r="B27" s="686"/>
      <c r="C27" s="248" t="s">
        <v>77</v>
      </c>
      <c r="D27" s="249" t="s">
        <v>25</v>
      </c>
      <c r="E27" s="254">
        <f>IF(E30&gt;0,ROUND(F30/E30*100,1),0)</f>
        <v>9.1</v>
      </c>
      <c r="F27" s="254">
        <f>IF(G30&gt;0,ROUND(H30/G30*100,1),0)</f>
        <v>0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</row>
    <row r="28" spans="1:77" s="29" customFormat="1" ht="48" customHeight="1">
      <c r="A28" s="713"/>
      <c r="B28" s="686"/>
      <c r="C28" s="250"/>
      <c r="D28" s="251" t="s">
        <v>18</v>
      </c>
      <c r="E28" s="714" t="s">
        <v>90</v>
      </c>
      <c r="F28" s="715"/>
      <c r="G28" s="714" t="s">
        <v>91</v>
      </c>
      <c r="H28" s="715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77" s="29" customFormat="1" ht="20.25" customHeight="1">
      <c r="A29" s="713"/>
      <c r="B29" s="686"/>
      <c r="C29" s="250"/>
      <c r="D29" s="251" t="s">
        <v>18</v>
      </c>
      <c r="E29" s="252" t="s">
        <v>79</v>
      </c>
      <c r="F29" s="252" t="s">
        <v>78</v>
      </c>
      <c r="G29" s="252" t="s">
        <v>79</v>
      </c>
      <c r="H29" s="252" t="s">
        <v>78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77" s="29" customFormat="1" ht="84" customHeight="1">
      <c r="A30" s="713"/>
      <c r="B30" s="686"/>
      <c r="C30" s="250"/>
      <c r="D30" s="251" t="s">
        <v>18</v>
      </c>
      <c r="E30" s="255">
        <f>SUM(E31:E39)</f>
        <v>11</v>
      </c>
      <c r="F30" s="255">
        <f>SUM(F31:F39)</f>
        <v>1</v>
      </c>
      <c r="G30" s="255">
        <f>SUM(G31:G39)</f>
        <v>5</v>
      </c>
      <c r="H30" s="255">
        <f>SUM(H31:H39)</f>
        <v>0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77" s="29" customFormat="1">
      <c r="A31" s="713"/>
      <c r="B31" s="686"/>
      <c r="C31" s="253" t="s">
        <v>60</v>
      </c>
      <c r="D31" s="251" t="s">
        <v>18</v>
      </c>
      <c r="E31" s="543">
        <v>1</v>
      </c>
      <c r="F31" s="543">
        <v>0</v>
      </c>
      <c r="G31" s="539">
        <v>1</v>
      </c>
      <c r="H31" s="539">
        <v>0</v>
      </c>
      <c r="I31" s="238"/>
      <c r="J31" s="238"/>
      <c r="K31" s="23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77" s="29" customFormat="1">
      <c r="A32" s="713"/>
      <c r="B32" s="686"/>
      <c r="C32" s="253" t="s">
        <v>61</v>
      </c>
      <c r="D32" s="251" t="s">
        <v>18</v>
      </c>
      <c r="E32" s="543">
        <v>1</v>
      </c>
      <c r="F32" s="543">
        <v>0</v>
      </c>
      <c r="G32" s="539">
        <v>1</v>
      </c>
      <c r="H32" s="539">
        <v>0</v>
      </c>
      <c r="I32" s="238"/>
      <c r="J32" s="238"/>
      <c r="K32" s="23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s="29" customFormat="1">
      <c r="A33" s="713"/>
      <c r="B33" s="686"/>
      <c r="C33" s="253" t="s">
        <v>62</v>
      </c>
      <c r="D33" s="251" t="s">
        <v>18</v>
      </c>
      <c r="E33" s="543">
        <v>1</v>
      </c>
      <c r="F33" s="543">
        <v>1</v>
      </c>
      <c r="G33" s="539">
        <v>1</v>
      </c>
      <c r="H33" s="539">
        <v>0</v>
      </c>
      <c r="I33" s="238"/>
      <c r="J33" s="238"/>
      <c r="K33" s="23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s="29" customFormat="1">
      <c r="A34" s="713"/>
      <c r="B34" s="686"/>
      <c r="C34" s="253" t="s">
        <v>29</v>
      </c>
      <c r="D34" s="251" t="s">
        <v>18</v>
      </c>
      <c r="E34" s="543">
        <v>1</v>
      </c>
      <c r="F34" s="543">
        <v>0</v>
      </c>
      <c r="G34" s="252">
        <v>1</v>
      </c>
      <c r="H34" s="252">
        <v>0</v>
      </c>
      <c r="I34" s="238"/>
      <c r="J34" s="238"/>
      <c r="K34" s="23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7" s="29" customFormat="1">
      <c r="A35" s="713"/>
      <c r="B35" s="686"/>
      <c r="C35" s="253" t="s">
        <v>63</v>
      </c>
      <c r="D35" s="251" t="s">
        <v>18</v>
      </c>
      <c r="E35" s="543">
        <v>1</v>
      </c>
      <c r="F35" s="543">
        <v>0</v>
      </c>
      <c r="G35" s="256">
        <v>1</v>
      </c>
      <c r="H35" s="256">
        <v>0</v>
      </c>
      <c r="I35" s="238"/>
      <c r="J35" s="238"/>
      <c r="K35" s="23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</row>
    <row r="36" spans="1:77" s="29" customFormat="1">
      <c r="A36" s="713"/>
      <c r="B36" s="686"/>
      <c r="C36" s="253" t="s">
        <v>64</v>
      </c>
      <c r="D36" s="251" t="s">
        <v>18</v>
      </c>
      <c r="E36" s="543">
        <v>1</v>
      </c>
      <c r="F36" s="543">
        <v>0</v>
      </c>
      <c r="G36" s="252"/>
      <c r="H36" s="252"/>
      <c r="I36" s="238"/>
      <c r="J36" s="238"/>
      <c r="K36" s="23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</row>
    <row r="37" spans="1:77" s="29" customFormat="1">
      <c r="A37" s="713"/>
      <c r="B37" s="686"/>
      <c r="C37" s="253" t="s">
        <v>30</v>
      </c>
      <c r="D37" s="251" t="s">
        <v>18</v>
      </c>
      <c r="E37" s="543">
        <v>1</v>
      </c>
      <c r="F37" s="543">
        <v>0</v>
      </c>
      <c r="G37" s="256"/>
      <c r="H37" s="256"/>
      <c r="I37" s="238"/>
      <c r="J37" s="238"/>
      <c r="K37" s="23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</row>
    <row r="38" spans="1:77" s="29" customFormat="1">
      <c r="A38" s="713"/>
      <c r="B38" s="686"/>
      <c r="C38" s="253" t="s">
        <v>65</v>
      </c>
      <c r="D38" s="251" t="s">
        <v>18</v>
      </c>
      <c r="E38" s="543">
        <v>2</v>
      </c>
      <c r="F38" s="543">
        <v>0</v>
      </c>
      <c r="G38" s="256"/>
      <c r="H38" s="256"/>
      <c r="I38" s="238"/>
      <c r="J38" s="238"/>
      <c r="K38" s="23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</row>
    <row r="39" spans="1:77" s="29" customFormat="1">
      <c r="A39" s="713"/>
      <c r="B39" s="686"/>
      <c r="C39" s="253" t="s">
        <v>66</v>
      </c>
      <c r="D39" s="251" t="s">
        <v>18</v>
      </c>
      <c r="E39" s="543">
        <v>2</v>
      </c>
      <c r="F39" s="543">
        <v>0</v>
      </c>
      <c r="G39" s="256"/>
      <c r="H39" s="256"/>
      <c r="I39" s="238"/>
      <c r="J39" s="238"/>
      <c r="K39" s="23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7" s="29" customFormat="1" ht="47.25">
      <c r="A40" s="713"/>
      <c r="B40" s="686"/>
      <c r="C40" s="248" t="s">
        <v>80</v>
      </c>
      <c r="D40" s="249" t="s">
        <v>25</v>
      </c>
      <c r="E40" s="254">
        <f>IF(E41=0,0,ROUND(E42/E41*100,1))</f>
        <v>100</v>
      </c>
      <c r="F40" s="254">
        <f>IF(F41=0,0,ROUND(F42/F41*100,1))</f>
        <v>100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</row>
    <row r="41" spans="1:77" s="29" customFormat="1">
      <c r="A41" s="713"/>
      <c r="B41" s="686"/>
      <c r="C41" s="250" t="s">
        <v>68</v>
      </c>
      <c r="D41" s="251" t="s">
        <v>18</v>
      </c>
      <c r="E41" s="544">
        <v>1</v>
      </c>
      <c r="F41" s="539">
        <v>1</v>
      </c>
      <c r="G41" s="662" t="s">
        <v>81</v>
      </c>
      <c r="H41" s="662"/>
      <c r="I41" s="662"/>
      <c r="J41" s="662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</row>
    <row r="42" spans="1:77" s="29" customFormat="1">
      <c r="A42" s="713"/>
      <c r="B42" s="686"/>
      <c r="C42" s="250" t="s">
        <v>69</v>
      </c>
      <c r="D42" s="251" t="s">
        <v>18</v>
      </c>
      <c r="E42" s="544">
        <v>1</v>
      </c>
      <c r="F42" s="539">
        <v>1</v>
      </c>
      <c r="G42" s="662"/>
      <c r="H42" s="662"/>
      <c r="I42" s="662"/>
      <c r="J42" s="662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</row>
    <row r="43" spans="1:77" s="29" customFormat="1">
      <c r="A43" s="713"/>
      <c r="B43" s="686"/>
      <c r="C43" s="257" t="s">
        <v>27</v>
      </c>
      <c r="D43" s="257"/>
      <c r="E43" s="258" t="s">
        <v>19</v>
      </c>
      <c r="F43" s="258" t="s">
        <v>20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</row>
    <row r="44" spans="1:77" s="29" customFormat="1">
      <c r="A44" s="713"/>
      <c r="B44" s="686"/>
      <c r="C44" s="259" t="s">
        <v>94</v>
      </c>
      <c r="D44" s="260" t="s">
        <v>18</v>
      </c>
      <c r="E44" s="261">
        <f>IF(SUM(E48:E56)=0,0,E48*F48+E49*F49+E50*F50+E51*F51+E52*F52+E53*F53+E54*F54+E55*F55+E56*F56)</f>
        <v>372</v>
      </c>
      <c r="F44" s="261">
        <f>IF(SUM(G48:G56)=0,0,G48*H48+G49*H49+G50*H50+G51*H51+G52*H52+G53*H53+G54*H54+G55*H55+G56*H56)</f>
        <v>363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</row>
    <row r="45" spans="1:77" s="29" customFormat="1">
      <c r="A45" s="713"/>
      <c r="B45" s="686"/>
      <c r="C45" s="253"/>
      <c r="D45" s="251" t="s">
        <v>18</v>
      </c>
      <c r="E45" s="714" t="s">
        <v>90</v>
      </c>
      <c r="F45" s="715"/>
      <c r="G45" s="714" t="s">
        <v>91</v>
      </c>
      <c r="H45" s="715"/>
      <c r="I45" s="238"/>
      <c r="J45" s="238"/>
      <c r="K45" s="23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7" s="29" customFormat="1" ht="63">
      <c r="A46" s="713"/>
      <c r="B46" s="686"/>
      <c r="C46" s="253"/>
      <c r="D46" s="251" t="s">
        <v>18</v>
      </c>
      <c r="E46" s="252" t="s">
        <v>92</v>
      </c>
      <c r="F46" s="252" t="s">
        <v>93</v>
      </c>
      <c r="G46" s="252" t="s">
        <v>92</v>
      </c>
      <c r="H46" s="252" t="s">
        <v>93</v>
      </c>
      <c r="I46" s="238"/>
      <c r="J46" s="238"/>
      <c r="K46" s="23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7" s="29" customFormat="1" ht="31.5">
      <c r="A47" s="713"/>
      <c r="B47" s="686"/>
      <c r="C47" s="253"/>
      <c r="D47" s="251" t="s">
        <v>18</v>
      </c>
      <c r="E47" s="255">
        <f>SUM(E48:E56)/9</f>
        <v>11.111111111111111</v>
      </c>
      <c r="F47" s="255">
        <f>SUM(F48:F52)</f>
        <v>18.600000000000001</v>
      </c>
      <c r="G47" s="255">
        <f>SUM(G48:G56)/6</f>
        <v>16.666666666666668</v>
      </c>
      <c r="H47" s="255">
        <f>SUM(H48:H56)</f>
        <v>18.149999999999999</v>
      </c>
      <c r="I47" s="238"/>
      <c r="J47" s="238"/>
      <c r="K47" s="238"/>
      <c r="L47" s="28" t="s">
        <v>197</v>
      </c>
      <c r="M47" s="28" t="s">
        <v>198</v>
      </c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7" s="29" customFormat="1">
      <c r="A48" s="713"/>
      <c r="B48" s="686"/>
      <c r="C48" s="253" t="s">
        <v>60</v>
      </c>
      <c r="D48" s="251" t="s">
        <v>18</v>
      </c>
      <c r="E48" s="638">
        <v>20</v>
      </c>
      <c r="F48" s="263">
        <f>L48/E48</f>
        <v>3.4</v>
      </c>
      <c r="G48" s="539">
        <v>20</v>
      </c>
      <c r="H48" s="263">
        <f>M48/G48</f>
        <v>3.3</v>
      </c>
      <c r="I48" s="238"/>
      <c r="J48" s="238"/>
      <c r="K48" s="238"/>
      <c r="L48" s="639">
        <v>68</v>
      </c>
      <c r="M48" s="540">
        <v>66</v>
      </c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713"/>
      <c r="B49" s="686"/>
      <c r="C49" s="253" t="s">
        <v>61</v>
      </c>
      <c r="D49" s="251" t="s">
        <v>18</v>
      </c>
      <c r="E49" s="638">
        <v>20</v>
      </c>
      <c r="F49" s="263">
        <f t="shared" ref="F49:F52" si="0">L49/E49</f>
        <v>3.8</v>
      </c>
      <c r="G49" s="539">
        <v>20</v>
      </c>
      <c r="H49" s="263">
        <f t="shared" ref="H49:H52" si="1">M49/G49</f>
        <v>3.75</v>
      </c>
      <c r="I49" s="238"/>
      <c r="J49" s="238"/>
      <c r="K49" s="238"/>
      <c r="L49" s="639">
        <v>76</v>
      </c>
      <c r="M49" s="540">
        <v>75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713"/>
      <c r="B50" s="686"/>
      <c r="C50" s="253" t="s">
        <v>62</v>
      </c>
      <c r="D50" s="251" t="s">
        <v>18</v>
      </c>
      <c r="E50" s="638">
        <v>20</v>
      </c>
      <c r="F50" s="263">
        <f t="shared" si="0"/>
        <v>3.4</v>
      </c>
      <c r="G50" s="539">
        <v>20</v>
      </c>
      <c r="H50" s="263">
        <f t="shared" si="1"/>
        <v>3.3</v>
      </c>
      <c r="I50" s="238"/>
      <c r="J50" s="238"/>
      <c r="K50" s="238"/>
      <c r="L50" s="639">
        <v>68</v>
      </c>
      <c r="M50" s="540">
        <v>66</v>
      </c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  <row r="51" spans="1:77" s="29" customFormat="1">
      <c r="A51" s="713"/>
      <c r="B51" s="686"/>
      <c r="C51" s="253" t="s">
        <v>29</v>
      </c>
      <c r="D51" s="251" t="s">
        <v>18</v>
      </c>
      <c r="E51" s="638">
        <v>20</v>
      </c>
      <c r="F51" s="263">
        <f t="shared" si="0"/>
        <v>4</v>
      </c>
      <c r="G51" s="252">
        <v>20</v>
      </c>
      <c r="H51" s="263">
        <f t="shared" si="1"/>
        <v>3.9</v>
      </c>
      <c r="I51" s="238"/>
      <c r="J51" s="238"/>
      <c r="K51" s="238"/>
      <c r="L51" s="639">
        <v>80</v>
      </c>
      <c r="M51" s="89">
        <v>78</v>
      </c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</row>
    <row r="52" spans="1:77" s="29" customFormat="1">
      <c r="A52" s="713"/>
      <c r="B52" s="686"/>
      <c r="C52" s="253" t="s">
        <v>63</v>
      </c>
      <c r="D52" s="251" t="s">
        <v>18</v>
      </c>
      <c r="E52" s="638">
        <v>20</v>
      </c>
      <c r="F52" s="263">
        <f t="shared" si="0"/>
        <v>4</v>
      </c>
      <c r="G52" s="252">
        <v>20</v>
      </c>
      <c r="H52" s="263">
        <f t="shared" si="1"/>
        <v>3.9</v>
      </c>
      <c r="I52" s="238"/>
      <c r="J52" s="238"/>
      <c r="K52" s="238"/>
      <c r="L52" s="639">
        <v>80</v>
      </c>
      <c r="M52" s="89">
        <v>78</v>
      </c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</row>
    <row r="53" spans="1:77" s="29" customFormat="1">
      <c r="A53" s="713"/>
      <c r="B53" s="686"/>
      <c r="C53" s="253" t="s">
        <v>64</v>
      </c>
      <c r="D53" s="251" t="s">
        <v>18</v>
      </c>
      <c r="E53" s="638">
        <v>0</v>
      </c>
      <c r="F53" s="263"/>
      <c r="G53" s="252"/>
      <c r="H53" s="263"/>
      <c r="I53" s="238"/>
      <c r="J53" s="238"/>
      <c r="K53" s="238"/>
      <c r="L53" s="639">
        <v>0</v>
      </c>
      <c r="M53" s="89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</row>
    <row r="54" spans="1:77" s="29" customFormat="1">
      <c r="A54" s="713"/>
      <c r="B54" s="686"/>
      <c r="C54" s="253" t="s">
        <v>30</v>
      </c>
      <c r="D54" s="251" t="s">
        <v>18</v>
      </c>
      <c r="E54" s="638">
        <v>0</v>
      </c>
      <c r="F54" s="263"/>
      <c r="G54" s="256"/>
      <c r="H54" s="263"/>
      <c r="I54" s="238"/>
      <c r="J54" s="238"/>
      <c r="K54" s="238"/>
      <c r="L54" s="639">
        <v>0</v>
      </c>
      <c r="M54" s="30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</row>
    <row r="55" spans="1:77" s="29" customFormat="1" ht="15.75" customHeight="1">
      <c r="A55" s="713"/>
      <c r="B55" s="686"/>
      <c r="C55" s="253" t="s">
        <v>65</v>
      </c>
      <c r="D55" s="251" t="s">
        <v>18</v>
      </c>
      <c r="E55" s="638">
        <v>0</v>
      </c>
      <c r="F55" s="263"/>
      <c r="G55" s="256"/>
      <c r="H55" s="263"/>
      <c r="I55" s="238"/>
      <c r="J55" s="238"/>
      <c r="K55" s="238"/>
      <c r="L55" s="639">
        <v>0</v>
      </c>
      <c r="M55" s="30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</row>
    <row r="56" spans="1:77" s="29" customFormat="1">
      <c r="A56" s="713"/>
      <c r="B56" s="686"/>
      <c r="C56" s="253" t="s">
        <v>66</v>
      </c>
      <c r="D56" s="251" t="s">
        <v>18</v>
      </c>
      <c r="E56" s="638">
        <v>0</v>
      </c>
      <c r="F56" s="263"/>
      <c r="G56" s="256"/>
      <c r="H56" s="263"/>
      <c r="I56" s="238"/>
      <c r="J56" s="238"/>
      <c r="K56" s="238"/>
      <c r="L56" s="639">
        <v>0</v>
      </c>
      <c r="M56" s="30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</row>
    <row r="57" spans="1:77">
      <c r="L57" s="91"/>
    </row>
    <row r="58" spans="1:77">
      <c r="B58" s="682"/>
      <c r="C58" s="682"/>
      <c r="D58" s="682"/>
      <c r="E58" s="682"/>
      <c r="F58" s="682"/>
      <c r="G58" s="682"/>
    </row>
    <row r="60" spans="1:77">
      <c r="L60" s="91">
        <v>372</v>
      </c>
    </row>
    <row r="61" spans="1:77">
      <c r="L61" s="264">
        <f>L60-L48-L49-L50-L51-L52-L53-L54-L55-L56</f>
        <v>0</v>
      </c>
    </row>
  </sheetData>
  <mergeCells count="35">
    <mergeCell ref="A6:K6"/>
    <mergeCell ref="A1:K1"/>
    <mergeCell ref="A2:K2"/>
    <mergeCell ref="A3:K3"/>
    <mergeCell ref="A4:K4"/>
    <mergeCell ref="A5:K5"/>
    <mergeCell ref="A18:G18"/>
    <mergeCell ref="G41:J42"/>
    <mergeCell ref="E45:F45"/>
    <mergeCell ref="G45:H45"/>
    <mergeCell ref="A8:A11"/>
    <mergeCell ref="B8:J8"/>
    <mergeCell ref="A13:A16"/>
    <mergeCell ref="G25:N25"/>
    <mergeCell ref="G26:N26"/>
    <mergeCell ref="K8:K11"/>
    <mergeCell ref="B9:B10"/>
    <mergeCell ref="C9:G10"/>
    <mergeCell ref="H9:J10"/>
    <mergeCell ref="O8:O11"/>
    <mergeCell ref="B58:G58"/>
    <mergeCell ref="J14:J15"/>
    <mergeCell ref="K14:K15"/>
    <mergeCell ref="A17:G17"/>
    <mergeCell ref="A19:A21"/>
    <mergeCell ref="B19:F19"/>
    <mergeCell ref="B20:B21"/>
    <mergeCell ref="C20:F20"/>
    <mergeCell ref="B14:B15"/>
    <mergeCell ref="H14:H15"/>
    <mergeCell ref="I14:I15"/>
    <mergeCell ref="A23:A56"/>
    <mergeCell ref="B23:B56"/>
    <mergeCell ref="E28:F28"/>
    <mergeCell ref="G28:H28"/>
  </mergeCells>
  <conditionalFormatting sqref="O13">
    <cfRule type="expression" dxfId="27" priority="4">
      <formula>$D$13&lt;&gt;$O$13</formula>
    </cfRule>
  </conditionalFormatting>
  <conditionalFormatting sqref="O14">
    <cfRule type="expression" dxfId="26" priority="3">
      <formula>$D$14&lt;&gt;$O$14</formula>
    </cfRule>
  </conditionalFormatting>
  <conditionalFormatting sqref="O15">
    <cfRule type="expression" dxfId="25" priority="2">
      <formula>$D$15&lt;&gt;$O$15</formula>
    </cfRule>
  </conditionalFormatting>
  <conditionalFormatting sqref="O16">
    <cfRule type="expression" dxfId="24" priority="1">
      <formula>$H$16&lt;&gt;$O$16</formula>
    </cfRule>
  </conditionalFormatting>
  <pageMargins left="0.7" right="0.7" top="0.75" bottom="0.75" header="0.3" footer="0.3"/>
  <pageSetup paperSize="9" scale="37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G61"/>
  <sheetViews>
    <sheetView view="pageBreakPreview" topLeftCell="A25" zoomScale="70" zoomScaleNormal="70" zoomScaleSheetLayoutView="70" workbookViewId="0">
      <selection activeCell="G36" sqref="G36:H36"/>
    </sheetView>
  </sheetViews>
  <sheetFormatPr defaultColWidth="9.140625" defaultRowHeight="15.75"/>
  <cols>
    <col min="1" max="1" width="4.85546875" style="34" customWidth="1"/>
    <col min="2" max="2" width="12.28515625" style="234" customWidth="1"/>
    <col min="3" max="3" width="89.85546875" style="34" customWidth="1"/>
    <col min="4" max="4" width="13.42578125" style="35" customWidth="1"/>
    <col min="5" max="6" width="14.28515625" style="35" customWidth="1"/>
    <col min="7" max="7" width="16" style="36" customWidth="1"/>
    <col min="8" max="8" width="13.5703125" style="28" customWidth="1"/>
    <col min="9" max="9" width="12.5703125" style="28" customWidth="1"/>
    <col min="10" max="10" width="10.28515625" style="28" customWidth="1"/>
    <col min="11" max="11" width="10.7109375" style="28" customWidth="1"/>
    <col min="12" max="12" width="11.42578125" style="28" customWidth="1"/>
    <col min="13" max="13" width="10.140625" style="28" customWidth="1"/>
    <col min="14" max="14" width="9.140625" style="28"/>
    <col min="15" max="15" width="14.7109375" style="28" customWidth="1"/>
    <col min="16" max="16384" width="9.140625" style="28"/>
  </cols>
  <sheetData>
    <row r="1" spans="1:85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</row>
    <row r="2" spans="1:85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</row>
    <row r="3" spans="1:85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</row>
    <row r="4" spans="1:85" s="13" customFormat="1">
      <c r="A4" s="724" t="s">
        <v>76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</row>
    <row r="5" spans="1:85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</row>
    <row r="6" spans="1:85" s="13" customFormat="1">
      <c r="A6" s="701" t="s">
        <v>86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</row>
    <row r="7" spans="1:85" s="13" customFormat="1" ht="16.5" thickBot="1">
      <c r="A7" s="14" t="s">
        <v>333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</row>
    <row r="8" spans="1:85" s="23" customForma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12"/>
      <c r="N8" s="12"/>
      <c r="O8" s="652" t="s">
        <v>423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</row>
    <row r="9" spans="1:85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12"/>
      <c r="N9" s="12"/>
      <c r="O9" s="653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</row>
    <row r="10" spans="1:85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12"/>
      <c r="N10" s="12"/>
      <c r="O10" s="653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</row>
    <row r="11" spans="1:85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239" t="s">
        <v>7</v>
      </c>
      <c r="K11" s="681"/>
      <c r="L11" s="12"/>
      <c r="M11" s="12"/>
      <c r="N11" s="12"/>
      <c r="O11" s="65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</row>
    <row r="12" spans="1:85" s="13" customFormat="1">
      <c r="A12" s="236">
        <v>1</v>
      </c>
      <c r="B12" s="241" t="s">
        <v>8</v>
      </c>
      <c r="C12" s="241" t="s">
        <v>9</v>
      </c>
      <c r="D12" s="58">
        <v>4</v>
      </c>
      <c r="E12" s="58">
        <v>5</v>
      </c>
      <c r="F12" s="59">
        <v>6</v>
      </c>
      <c r="G12" s="58">
        <v>7</v>
      </c>
      <c r="H12" s="235">
        <v>8</v>
      </c>
      <c r="I12" s="57">
        <v>9</v>
      </c>
      <c r="J12" s="60">
        <v>10</v>
      </c>
      <c r="K12" s="106">
        <v>11</v>
      </c>
      <c r="L12" s="12"/>
      <c r="M12" s="12"/>
      <c r="N12" s="12"/>
      <c r="O12" s="2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</row>
    <row r="13" spans="1:85" s="13" customFormat="1" ht="63">
      <c r="A13" s="668"/>
      <c r="B13" s="455"/>
      <c r="C13" s="456" t="s">
        <v>444</v>
      </c>
      <c r="D13" s="502">
        <f>E24</f>
        <v>18.899999999999999</v>
      </c>
      <c r="E13" s="61">
        <f>F24</f>
        <v>18.100000000000001</v>
      </c>
      <c r="F13" s="61">
        <f>IF(D13&gt;0,IF(E13/D13*100&gt;100,100,E13/D13*100),0)</f>
        <v>95.767195767195773</v>
      </c>
      <c r="G13" s="487" t="s">
        <v>23</v>
      </c>
      <c r="H13" s="383"/>
      <c r="I13" s="384"/>
      <c r="J13" s="381"/>
      <c r="K13" s="382"/>
      <c r="L13" s="12"/>
      <c r="M13" s="12"/>
      <c r="N13" s="12"/>
      <c r="O13" s="190">
        <v>18.899999999999999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</row>
    <row r="14" spans="1:85" s="13" customFormat="1" ht="54.75" customHeight="1">
      <c r="A14" s="669"/>
      <c r="B14" s="721"/>
      <c r="C14" s="39" t="s">
        <v>71</v>
      </c>
      <c r="D14" s="503">
        <f>E27</f>
        <v>13.7</v>
      </c>
      <c r="E14" s="37">
        <f>F27</f>
        <v>19.2</v>
      </c>
      <c r="F14" s="61">
        <f>IF(AND(D14=0,E14=0),"-",IF(E14/D14*100&gt;100,100,E14/D14*100))</f>
        <v>100</v>
      </c>
      <c r="G14" s="487" t="s">
        <v>23</v>
      </c>
      <c r="H14" s="723"/>
      <c r="I14" s="723"/>
      <c r="J14" s="723"/>
      <c r="K14" s="720"/>
      <c r="L14" s="12"/>
      <c r="M14" s="12"/>
      <c r="N14" s="12"/>
      <c r="O14" s="190">
        <v>13.7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</row>
    <row r="15" spans="1:85" s="13" customFormat="1" ht="54" customHeight="1" thickBot="1">
      <c r="A15" s="669"/>
      <c r="B15" s="722"/>
      <c r="C15" s="40" t="s">
        <v>22</v>
      </c>
      <c r="D15" s="504">
        <f>E40</f>
        <v>100</v>
      </c>
      <c r="E15" s="45">
        <f>F40</f>
        <v>100</v>
      </c>
      <c r="F15" s="108">
        <f>IF(E15/D15*100&gt;100,100,E15/D15*100)</f>
        <v>100</v>
      </c>
      <c r="G15" s="488" t="s">
        <v>23</v>
      </c>
      <c r="H15" s="723"/>
      <c r="I15" s="723"/>
      <c r="J15" s="723"/>
      <c r="K15" s="720"/>
      <c r="L15" s="12"/>
      <c r="M15" s="12"/>
      <c r="N15" s="12"/>
      <c r="O15" s="190">
        <v>100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</row>
    <row r="16" spans="1:85" s="13" customFormat="1" ht="27" customHeight="1" thickBot="1">
      <c r="A16" s="670"/>
      <c r="B16" s="25" t="s">
        <v>54</v>
      </c>
      <c r="C16" s="43" t="s">
        <v>55</v>
      </c>
      <c r="D16" s="41" t="s">
        <v>72</v>
      </c>
      <c r="E16" s="489" t="s">
        <v>72</v>
      </c>
      <c r="F16" s="41" t="s">
        <v>73</v>
      </c>
      <c r="G16" s="491">
        <f>IF(F14="-",F15,SUM(F14:F15)/2)</f>
        <v>100</v>
      </c>
      <c r="H16" s="76">
        <f>E44</f>
        <v>21040</v>
      </c>
      <c r="I16" s="76">
        <f>F44</f>
        <v>14017</v>
      </c>
      <c r="J16" s="109">
        <f>IF(H16=0,0,IF(I16/H16*100&gt;100,100,I16/H16*100))</f>
        <v>66.620722433460074</v>
      </c>
      <c r="K16" s="490">
        <f>(J16+G16)/2</f>
        <v>83.31036121673003</v>
      </c>
      <c r="L16" s="12"/>
      <c r="M16" s="12"/>
      <c r="N16" s="12"/>
      <c r="O16" s="640">
        <v>21040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</row>
    <row r="17" spans="1:77" s="29" customFormat="1">
      <c r="A17" s="663"/>
      <c r="B17" s="663"/>
      <c r="C17" s="663"/>
      <c r="D17" s="663"/>
      <c r="E17" s="663"/>
      <c r="F17" s="663"/>
      <c r="G17" s="66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7" s="29" customFormat="1">
      <c r="A18" s="663" t="s">
        <v>11</v>
      </c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</row>
    <row r="19" spans="1:77" s="30" customFormat="1" ht="16.5" customHeight="1">
      <c r="A19" s="716" t="s">
        <v>0</v>
      </c>
      <c r="B19" s="718" t="s">
        <v>48</v>
      </c>
      <c r="C19" s="718"/>
      <c r="D19" s="718"/>
      <c r="E19" s="718"/>
      <c r="F19" s="71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</row>
    <row r="20" spans="1:77" s="29" customFormat="1" ht="14.25" customHeight="1">
      <c r="A20" s="716"/>
      <c r="B20" s="717" t="s">
        <v>21</v>
      </c>
      <c r="C20" s="719"/>
      <c r="D20" s="719"/>
      <c r="E20" s="719"/>
      <c r="F20" s="719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</row>
    <row r="21" spans="1:77" s="29" customFormat="1" ht="51" customHeight="1">
      <c r="A21" s="716"/>
      <c r="B21" s="717"/>
      <c r="C21" s="240" t="s">
        <v>12</v>
      </c>
      <c r="D21" s="243" t="s">
        <v>13</v>
      </c>
      <c r="E21" s="243" t="s">
        <v>14</v>
      </c>
      <c r="F21" s="243" t="s">
        <v>15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</row>
    <row r="22" spans="1:77" s="29" customFormat="1">
      <c r="A22" s="237">
        <v>1</v>
      </c>
      <c r="B22" s="237" t="s">
        <v>8</v>
      </c>
      <c r="C22" s="476" t="s">
        <v>9</v>
      </c>
      <c r="D22" s="486">
        <v>4</v>
      </c>
      <c r="E22" s="244">
        <v>5</v>
      </c>
      <c r="F22" s="244">
        <v>6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</row>
    <row r="23" spans="1:77" s="29" customFormat="1">
      <c r="A23" s="712" t="s">
        <v>75</v>
      </c>
      <c r="B23" s="685" t="s">
        <v>76</v>
      </c>
      <c r="C23" s="484" t="s">
        <v>24</v>
      </c>
      <c r="D23" s="485"/>
      <c r="E23" s="247" t="s">
        <v>16</v>
      </c>
      <c r="F23" s="247" t="s">
        <v>17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</row>
    <row r="24" spans="1:77" s="29" customFormat="1" ht="22.5" customHeight="1">
      <c r="A24" s="713"/>
      <c r="B24" s="686"/>
      <c r="C24" s="184" t="s">
        <v>267</v>
      </c>
      <c r="D24" s="4" t="s">
        <v>25</v>
      </c>
      <c r="E24" s="5">
        <f>IF(E25&gt;0,ROUND(E25/E26*100,1),0)</f>
        <v>18.899999999999999</v>
      </c>
      <c r="F24" s="5">
        <f>IF(F25&gt;0,ROUND(F25/F26*100,1),0)</f>
        <v>18.100000000000001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77" s="29" customFormat="1" ht="37.5" customHeight="1">
      <c r="A25" s="713"/>
      <c r="B25" s="686"/>
      <c r="C25" s="541" t="s">
        <v>445</v>
      </c>
      <c r="D25" s="6" t="s">
        <v>18</v>
      </c>
      <c r="E25" s="545">
        <v>299.44</v>
      </c>
      <c r="F25" s="545">
        <f>G47</f>
        <v>284.16666666666669</v>
      </c>
      <c r="G25" s="661"/>
      <c r="H25" s="662"/>
      <c r="I25" s="662"/>
      <c r="J25" s="662"/>
      <c r="K25" s="662"/>
      <c r="L25" s="662"/>
      <c r="M25" s="662"/>
      <c r="N25" s="662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77" s="29" customFormat="1" ht="30">
      <c r="A26" s="713"/>
      <c r="B26" s="686"/>
      <c r="C26" s="541" t="s">
        <v>446</v>
      </c>
      <c r="D26" s="6" t="s">
        <v>18</v>
      </c>
      <c r="E26" s="545">
        <v>1585.57</v>
      </c>
      <c r="F26" s="545">
        <f>SUM('1.КРО, нач, н-у, н-у, МН:15.нач, н-у, н-у, н-д'!F41)+SUM('16.осн, адапт, ОВЗ, н-у:26.осн, н-у, н-у, н-д'!F41)+SUM('27.сред, адап, ОВЗ, н-у:38.сред, н-у,н-у,ЗАОЧ'!F41)</f>
        <v>1570.01</v>
      </c>
      <c r="G26" s="661"/>
      <c r="H26" s="662"/>
      <c r="I26" s="662"/>
      <c r="J26" s="662"/>
      <c r="K26" s="662"/>
      <c r="L26" s="662"/>
      <c r="M26" s="662"/>
      <c r="N26" s="662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77" s="30" customFormat="1" ht="15.75" customHeight="1">
      <c r="A27" s="713"/>
      <c r="B27" s="686"/>
      <c r="C27" s="248" t="s">
        <v>77</v>
      </c>
      <c r="D27" s="249" t="s">
        <v>25</v>
      </c>
      <c r="E27" s="254">
        <f>IF(E30&gt;0,ROUND(F30/E30*100,1),0)</f>
        <v>13.7</v>
      </c>
      <c r="F27" s="254">
        <f>IF(G30&gt;0,ROUND(H30/G30*100,1),0)</f>
        <v>19.2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</row>
    <row r="28" spans="1:77" s="29" customFormat="1" ht="30.75" customHeight="1">
      <c r="A28" s="713"/>
      <c r="B28" s="686"/>
      <c r="C28" s="250"/>
      <c r="D28" s="251" t="s">
        <v>18</v>
      </c>
      <c r="E28" s="714" t="s">
        <v>90</v>
      </c>
      <c r="F28" s="715"/>
      <c r="G28" s="714" t="s">
        <v>91</v>
      </c>
      <c r="H28" s="715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77" s="29" customFormat="1" ht="20.25" customHeight="1">
      <c r="A29" s="713"/>
      <c r="B29" s="686"/>
      <c r="C29" s="250"/>
      <c r="D29" s="251" t="s">
        <v>18</v>
      </c>
      <c r="E29" s="252" t="s">
        <v>79</v>
      </c>
      <c r="F29" s="252" t="s">
        <v>78</v>
      </c>
      <c r="G29" s="252" t="s">
        <v>79</v>
      </c>
      <c r="H29" s="252" t="s">
        <v>78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77" s="29" customFormat="1" ht="43.5" customHeight="1">
      <c r="A30" s="713"/>
      <c r="B30" s="686"/>
      <c r="C30" s="250"/>
      <c r="D30" s="251" t="s">
        <v>18</v>
      </c>
      <c r="E30" s="255">
        <f>SUM(E31:E39)</f>
        <v>205</v>
      </c>
      <c r="F30" s="255">
        <f>SUM(F31:F39)</f>
        <v>28</v>
      </c>
      <c r="G30" s="255">
        <f>SUM(G31:G39)</f>
        <v>130</v>
      </c>
      <c r="H30" s="255">
        <f>SUM(H31:H39)</f>
        <v>25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77" s="29" customFormat="1">
      <c r="A31" s="713"/>
      <c r="B31" s="686"/>
      <c r="C31" s="253" t="s">
        <v>60</v>
      </c>
      <c r="D31" s="251" t="s">
        <v>18</v>
      </c>
      <c r="E31" s="543">
        <v>25</v>
      </c>
      <c r="F31" s="543">
        <v>2</v>
      </c>
      <c r="G31" s="539">
        <v>25</v>
      </c>
      <c r="H31" s="539">
        <v>2</v>
      </c>
      <c r="I31" s="238"/>
      <c r="J31" s="238"/>
      <c r="K31" s="23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77" s="29" customFormat="1">
      <c r="A32" s="713"/>
      <c r="B32" s="686"/>
      <c r="C32" s="253" t="s">
        <v>61</v>
      </c>
      <c r="D32" s="251" t="s">
        <v>18</v>
      </c>
      <c r="E32" s="543">
        <v>15</v>
      </c>
      <c r="F32" s="543">
        <v>4</v>
      </c>
      <c r="G32" s="539">
        <v>15</v>
      </c>
      <c r="H32" s="539">
        <v>5</v>
      </c>
      <c r="I32" s="238"/>
      <c r="J32" s="238"/>
      <c r="K32" s="23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s="29" customFormat="1">
      <c r="A33" s="713"/>
      <c r="B33" s="686"/>
      <c r="C33" s="253" t="s">
        <v>62</v>
      </c>
      <c r="D33" s="251" t="s">
        <v>18</v>
      </c>
      <c r="E33" s="543">
        <v>25</v>
      </c>
      <c r="F33" s="543">
        <v>4</v>
      </c>
      <c r="G33" s="539">
        <v>25</v>
      </c>
      <c r="H33" s="539">
        <v>5</v>
      </c>
      <c r="I33" s="238"/>
      <c r="J33" s="238"/>
      <c r="K33" s="23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s="29" customFormat="1">
      <c r="A34" s="713"/>
      <c r="B34" s="686"/>
      <c r="C34" s="253" t="s">
        <v>29</v>
      </c>
      <c r="D34" s="251" t="s">
        <v>18</v>
      </c>
      <c r="E34" s="543">
        <v>20</v>
      </c>
      <c r="F34" s="543">
        <v>3</v>
      </c>
      <c r="G34" s="252">
        <v>20</v>
      </c>
      <c r="H34" s="252">
        <v>6</v>
      </c>
      <c r="I34" s="238"/>
      <c r="J34" s="238"/>
      <c r="K34" s="23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7" s="29" customFormat="1">
      <c r="A35" s="713"/>
      <c r="B35" s="686"/>
      <c r="C35" s="253" t="s">
        <v>63</v>
      </c>
      <c r="D35" s="251" t="s">
        <v>18</v>
      </c>
      <c r="E35" s="543">
        <v>20</v>
      </c>
      <c r="F35" s="543">
        <v>3</v>
      </c>
      <c r="G35" s="252">
        <v>20</v>
      </c>
      <c r="H35" s="252">
        <v>5</v>
      </c>
      <c r="I35" s="238"/>
      <c r="J35" s="238"/>
      <c r="K35" s="23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</row>
    <row r="36" spans="1:77" s="29" customFormat="1">
      <c r="A36" s="713"/>
      <c r="B36" s="686"/>
      <c r="C36" s="253" t="s">
        <v>64</v>
      </c>
      <c r="D36" s="251" t="s">
        <v>18</v>
      </c>
      <c r="E36" s="543">
        <v>25</v>
      </c>
      <c r="F36" s="543">
        <v>2</v>
      </c>
      <c r="G36" s="252">
        <v>25</v>
      </c>
      <c r="H36" s="252">
        <v>2</v>
      </c>
      <c r="I36" s="238"/>
      <c r="J36" s="238"/>
      <c r="K36" s="23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</row>
    <row r="37" spans="1:77" s="29" customFormat="1">
      <c r="A37" s="713"/>
      <c r="B37" s="686"/>
      <c r="C37" s="253" t="s">
        <v>30</v>
      </c>
      <c r="D37" s="251" t="s">
        <v>18</v>
      </c>
      <c r="E37" s="543">
        <v>25</v>
      </c>
      <c r="F37" s="543">
        <v>3</v>
      </c>
      <c r="G37" s="256"/>
      <c r="H37" s="256"/>
      <c r="I37" s="238"/>
      <c r="J37" s="238"/>
      <c r="K37" s="23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</row>
    <row r="38" spans="1:77" s="29" customFormat="1">
      <c r="A38" s="713"/>
      <c r="B38" s="686"/>
      <c r="C38" s="253" t="s">
        <v>65</v>
      </c>
      <c r="D38" s="251" t="s">
        <v>18</v>
      </c>
      <c r="E38" s="543">
        <v>25</v>
      </c>
      <c r="F38" s="543">
        <v>4</v>
      </c>
      <c r="G38" s="256"/>
      <c r="H38" s="256"/>
      <c r="I38" s="238"/>
      <c r="J38" s="238"/>
      <c r="K38" s="23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</row>
    <row r="39" spans="1:77" s="29" customFormat="1">
      <c r="A39" s="713"/>
      <c r="B39" s="686"/>
      <c r="C39" s="253" t="s">
        <v>66</v>
      </c>
      <c r="D39" s="251" t="s">
        <v>18</v>
      </c>
      <c r="E39" s="543">
        <v>25</v>
      </c>
      <c r="F39" s="543">
        <v>3</v>
      </c>
      <c r="G39" s="256"/>
      <c r="H39" s="256"/>
      <c r="I39" s="238"/>
      <c r="J39" s="238"/>
      <c r="K39" s="23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7" s="29" customFormat="1" ht="47.25">
      <c r="A40" s="713"/>
      <c r="B40" s="686"/>
      <c r="C40" s="248" t="s">
        <v>80</v>
      </c>
      <c r="D40" s="249" t="s">
        <v>25</v>
      </c>
      <c r="E40" s="254">
        <f>IF(E41=0,0,ROUND(E42/E41*100,1))</f>
        <v>100</v>
      </c>
      <c r="F40" s="254">
        <f>IF(F41=0,0,ROUND(F42/F41*100,1))</f>
        <v>100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</row>
    <row r="41" spans="1:77" s="29" customFormat="1">
      <c r="A41" s="713"/>
      <c r="B41" s="686"/>
      <c r="C41" s="250" t="s">
        <v>68</v>
      </c>
      <c r="D41" s="251" t="s">
        <v>18</v>
      </c>
      <c r="E41" s="544">
        <v>12</v>
      </c>
      <c r="F41" s="539">
        <v>12</v>
      </c>
      <c r="G41" s="662" t="s">
        <v>81</v>
      </c>
      <c r="H41" s="662"/>
      <c r="I41" s="662"/>
      <c r="J41" s="662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</row>
    <row r="42" spans="1:77" s="29" customFormat="1">
      <c r="A42" s="713"/>
      <c r="B42" s="686"/>
      <c r="C42" s="250" t="s">
        <v>69</v>
      </c>
      <c r="D42" s="251" t="s">
        <v>18</v>
      </c>
      <c r="E42" s="544">
        <v>12</v>
      </c>
      <c r="F42" s="539">
        <v>12</v>
      </c>
      <c r="G42" s="662"/>
      <c r="H42" s="662"/>
      <c r="I42" s="662"/>
      <c r="J42" s="662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</row>
    <row r="43" spans="1:77" s="29" customFormat="1">
      <c r="A43" s="713"/>
      <c r="B43" s="686"/>
      <c r="C43" s="257" t="s">
        <v>27</v>
      </c>
      <c r="D43" s="257"/>
      <c r="E43" s="258" t="s">
        <v>19</v>
      </c>
      <c r="F43" s="258" t="s">
        <v>20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</row>
    <row r="44" spans="1:77" s="29" customFormat="1" ht="24" customHeight="1">
      <c r="A44" s="713"/>
      <c r="B44" s="686"/>
      <c r="C44" s="259" t="s">
        <v>94</v>
      </c>
      <c r="D44" s="260" t="s">
        <v>18</v>
      </c>
      <c r="E44" s="261">
        <f>IF(SUM(E48:E56)=0,0,E48*F48+E49*F49+E50*F50+E51*F51+E52*F52+E53*F53+E54*F54+E55*F55+E56*F56)</f>
        <v>21040</v>
      </c>
      <c r="F44" s="261">
        <f>IF(SUM(G48:G56)=0,0,G48*H48+G49*H49+G50*H50+G51*H51+G52*H52+G53*H53+G54*H54+G55*H55+G56*H56)</f>
        <v>14017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</row>
    <row r="45" spans="1:77" s="29" customFormat="1">
      <c r="A45" s="713"/>
      <c r="B45" s="686"/>
      <c r="C45" s="253"/>
      <c r="D45" s="251" t="s">
        <v>18</v>
      </c>
      <c r="E45" s="714" t="s">
        <v>90</v>
      </c>
      <c r="F45" s="715"/>
      <c r="G45" s="714" t="s">
        <v>91</v>
      </c>
      <c r="H45" s="715"/>
      <c r="I45" s="238"/>
      <c r="J45" s="238"/>
      <c r="K45" s="23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7" s="29" customFormat="1" ht="63">
      <c r="A46" s="713"/>
      <c r="B46" s="686"/>
      <c r="C46" s="253"/>
      <c r="D46" s="251" t="s">
        <v>18</v>
      </c>
      <c r="E46" s="252" t="s">
        <v>92</v>
      </c>
      <c r="F46" s="252" t="s">
        <v>93</v>
      </c>
      <c r="G46" s="252" t="s">
        <v>92</v>
      </c>
      <c r="H46" s="252" t="s">
        <v>93</v>
      </c>
      <c r="I46" s="238"/>
      <c r="J46" s="238"/>
      <c r="K46" s="23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7" s="29" customFormat="1" ht="31.5">
      <c r="A47" s="713"/>
      <c r="B47" s="686"/>
      <c r="C47" s="253"/>
      <c r="D47" s="251" t="s">
        <v>18</v>
      </c>
      <c r="E47" s="255">
        <f>SUM(E48:E56)/9</f>
        <v>299.44444444444446</v>
      </c>
      <c r="F47" s="255">
        <f>SUM(F48:F52)</f>
        <v>41.596363636363634</v>
      </c>
      <c r="G47" s="255">
        <f>SUM(G48:G56)/6</f>
        <v>284.16666666666669</v>
      </c>
      <c r="H47" s="255">
        <f>SUM(H48:H56)</f>
        <v>49.396969696969698</v>
      </c>
      <c r="I47" s="238"/>
      <c r="J47" s="238"/>
      <c r="K47" s="238"/>
      <c r="L47" s="28" t="s">
        <v>197</v>
      </c>
      <c r="M47" s="28" t="s">
        <v>198</v>
      </c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7" s="29" customFormat="1">
      <c r="A48" s="713"/>
      <c r="B48" s="686"/>
      <c r="C48" s="253" t="s">
        <v>60</v>
      </c>
      <c r="D48" s="251" t="s">
        <v>18</v>
      </c>
      <c r="E48" s="638">
        <v>275</v>
      </c>
      <c r="F48" s="263">
        <f>L48/E48</f>
        <v>7.6036363636363635</v>
      </c>
      <c r="G48" s="539">
        <v>275</v>
      </c>
      <c r="H48" s="263">
        <f>M48/G48</f>
        <v>7.5890909090909089</v>
      </c>
      <c r="I48" s="238"/>
      <c r="J48" s="238"/>
      <c r="K48" s="238"/>
      <c r="L48" s="639">
        <v>2091</v>
      </c>
      <c r="M48" s="540">
        <v>2087</v>
      </c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713"/>
      <c r="B49" s="686"/>
      <c r="C49" s="253" t="s">
        <v>61</v>
      </c>
      <c r="D49" s="251" t="s">
        <v>18</v>
      </c>
      <c r="E49" s="638">
        <v>275</v>
      </c>
      <c r="F49" s="263">
        <f t="shared" ref="F49:F56" si="0">L49/E49</f>
        <v>8.4981818181818181</v>
      </c>
      <c r="G49" s="539">
        <v>275</v>
      </c>
      <c r="H49" s="263">
        <f t="shared" ref="H49:H53" si="1">M49/G49</f>
        <v>8.48</v>
      </c>
      <c r="I49" s="238"/>
      <c r="J49" s="238"/>
      <c r="K49" s="238"/>
      <c r="L49" s="639">
        <v>2337</v>
      </c>
      <c r="M49" s="540">
        <v>2332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713"/>
      <c r="B50" s="686"/>
      <c r="C50" s="253" t="s">
        <v>62</v>
      </c>
      <c r="D50" s="251" t="s">
        <v>18</v>
      </c>
      <c r="E50" s="638">
        <v>275</v>
      </c>
      <c r="F50" s="263">
        <f t="shared" si="0"/>
        <v>7.6036363636363635</v>
      </c>
      <c r="G50" s="539">
        <v>275</v>
      </c>
      <c r="H50" s="263">
        <f t="shared" si="1"/>
        <v>7.5890909090909089</v>
      </c>
      <c r="I50" s="238"/>
      <c r="J50" s="238"/>
      <c r="K50" s="238"/>
      <c r="L50" s="639">
        <v>2091</v>
      </c>
      <c r="M50" s="540">
        <v>2087</v>
      </c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  <row r="51" spans="1:77" s="29" customFormat="1">
      <c r="A51" s="713"/>
      <c r="B51" s="686"/>
      <c r="C51" s="253" t="s">
        <v>29</v>
      </c>
      <c r="D51" s="251" t="s">
        <v>18</v>
      </c>
      <c r="E51" s="638">
        <v>275</v>
      </c>
      <c r="F51" s="263">
        <f t="shared" si="0"/>
        <v>8.9454545454545453</v>
      </c>
      <c r="G51" s="539">
        <v>275</v>
      </c>
      <c r="H51" s="263">
        <f t="shared" si="1"/>
        <v>8.9345454545454537</v>
      </c>
      <c r="I51" s="238"/>
      <c r="J51" s="238"/>
      <c r="K51" s="238"/>
      <c r="L51" s="639">
        <v>2460</v>
      </c>
      <c r="M51" s="89">
        <v>2457</v>
      </c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</row>
    <row r="52" spans="1:77" s="29" customFormat="1">
      <c r="A52" s="713"/>
      <c r="B52" s="686"/>
      <c r="C52" s="253" t="s">
        <v>63</v>
      </c>
      <c r="D52" s="251" t="s">
        <v>18</v>
      </c>
      <c r="E52" s="638">
        <v>275</v>
      </c>
      <c r="F52" s="263">
        <f t="shared" si="0"/>
        <v>8.9454545454545453</v>
      </c>
      <c r="G52" s="539">
        <v>275</v>
      </c>
      <c r="H52" s="263">
        <f t="shared" si="1"/>
        <v>8.9345454545454537</v>
      </c>
      <c r="I52" s="238"/>
      <c r="J52" s="238"/>
      <c r="K52" s="238"/>
      <c r="L52" s="639">
        <v>2460</v>
      </c>
      <c r="M52" s="89">
        <v>2457</v>
      </c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</row>
    <row r="53" spans="1:77" s="29" customFormat="1">
      <c r="A53" s="713"/>
      <c r="B53" s="686"/>
      <c r="C53" s="253" t="s">
        <v>64</v>
      </c>
      <c r="D53" s="251" t="s">
        <v>18</v>
      </c>
      <c r="E53" s="638">
        <v>330</v>
      </c>
      <c r="F53" s="263">
        <f t="shared" si="0"/>
        <v>7.8787878787878789</v>
      </c>
      <c r="G53" s="252">
        <v>330</v>
      </c>
      <c r="H53" s="263">
        <f t="shared" si="1"/>
        <v>7.8696969696969701</v>
      </c>
      <c r="I53" s="238"/>
      <c r="J53" s="238"/>
      <c r="K53" s="238"/>
      <c r="L53" s="639">
        <v>2600</v>
      </c>
      <c r="M53" s="89">
        <v>2597</v>
      </c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</row>
    <row r="54" spans="1:77" s="29" customFormat="1">
      <c r="A54" s="713"/>
      <c r="B54" s="686"/>
      <c r="C54" s="253" t="s">
        <v>30</v>
      </c>
      <c r="D54" s="251" t="s">
        <v>18</v>
      </c>
      <c r="E54" s="638">
        <v>330</v>
      </c>
      <c r="F54" s="263">
        <f t="shared" si="0"/>
        <v>7.1909090909090905</v>
      </c>
      <c r="G54" s="256"/>
      <c r="H54" s="263"/>
      <c r="I54" s="238"/>
      <c r="J54" s="238"/>
      <c r="K54" s="238"/>
      <c r="L54" s="639">
        <v>2373</v>
      </c>
      <c r="M54" s="30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</row>
    <row r="55" spans="1:77" s="29" customFormat="1" ht="15.75" customHeight="1">
      <c r="A55" s="713"/>
      <c r="B55" s="686"/>
      <c r="C55" s="253" t="s">
        <v>65</v>
      </c>
      <c r="D55" s="251" t="s">
        <v>18</v>
      </c>
      <c r="E55" s="638">
        <v>330</v>
      </c>
      <c r="F55" s="263">
        <f t="shared" si="0"/>
        <v>6.4757575757575756</v>
      </c>
      <c r="G55" s="256"/>
      <c r="H55" s="263"/>
      <c r="I55" s="238"/>
      <c r="J55" s="238"/>
      <c r="K55" s="238"/>
      <c r="L55" s="639">
        <v>2137</v>
      </c>
      <c r="M55" s="30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</row>
    <row r="56" spans="1:77" s="29" customFormat="1">
      <c r="A56" s="713"/>
      <c r="B56" s="686"/>
      <c r="C56" s="253" t="s">
        <v>66</v>
      </c>
      <c r="D56" s="251" t="s">
        <v>18</v>
      </c>
      <c r="E56" s="638">
        <v>330</v>
      </c>
      <c r="F56" s="263">
        <f t="shared" si="0"/>
        <v>7.5484848484848488</v>
      </c>
      <c r="G56" s="256"/>
      <c r="H56" s="263"/>
      <c r="I56" s="238"/>
      <c r="J56" s="238"/>
      <c r="K56" s="238"/>
      <c r="L56" s="639">
        <v>2491</v>
      </c>
      <c r="M56" s="30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</row>
    <row r="57" spans="1:77">
      <c r="L57" s="91"/>
    </row>
    <row r="58" spans="1:77">
      <c r="B58" s="682"/>
      <c r="C58" s="682"/>
      <c r="D58" s="682"/>
      <c r="E58" s="682"/>
      <c r="F58" s="682"/>
      <c r="G58" s="682"/>
    </row>
    <row r="60" spans="1:77">
      <c r="L60" s="91">
        <v>21040</v>
      </c>
    </row>
    <row r="61" spans="1:77">
      <c r="L61" s="264">
        <f>L60-L48-L49-L50-L51-L52-L53-L54-L55-L56</f>
        <v>0</v>
      </c>
    </row>
  </sheetData>
  <mergeCells count="35">
    <mergeCell ref="A17:G17"/>
    <mergeCell ref="A19:A21"/>
    <mergeCell ref="B19:F19"/>
    <mergeCell ref="B20:B21"/>
    <mergeCell ref="C20:F20"/>
    <mergeCell ref="J14:J15"/>
    <mergeCell ref="A6:K6"/>
    <mergeCell ref="A1:K1"/>
    <mergeCell ref="A2:K2"/>
    <mergeCell ref="A3:K3"/>
    <mergeCell ref="A4:K4"/>
    <mergeCell ref="A5:K5"/>
    <mergeCell ref="K8:K11"/>
    <mergeCell ref="B9:B10"/>
    <mergeCell ref="C9:G10"/>
    <mergeCell ref="H9:J10"/>
    <mergeCell ref="A8:A11"/>
    <mergeCell ref="B8:J8"/>
    <mergeCell ref="K14:K15"/>
    <mergeCell ref="O8:O11"/>
    <mergeCell ref="B58:G58"/>
    <mergeCell ref="A18:G18"/>
    <mergeCell ref="B14:B15"/>
    <mergeCell ref="H14:H15"/>
    <mergeCell ref="I14:I15"/>
    <mergeCell ref="A13:A16"/>
    <mergeCell ref="A23:A56"/>
    <mergeCell ref="B23:B56"/>
    <mergeCell ref="E28:F28"/>
    <mergeCell ref="G25:N25"/>
    <mergeCell ref="G26:N26"/>
    <mergeCell ref="G28:H28"/>
    <mergeCell ref="G41:J42"/>
    <mergeCell ref="E45:F45"/>
    <mergeCell ref="G45:H45"/>
  </mergeCells>
  <conditionalFormatting sqref="O13">
    <cfRule type="expression" dxfId="23" priority="4">
      <formula>$D$13&lt;&gt;$O$13</formula>
    </cfRule>
  </conditionalFormatting>
  <conditionalFormatting sqref="O14">
    <cfRule type="expression" dxfId="22" priority="3">
      <formula>$D$14&lt;&gt;$O$14</formula>
    </cfRule>
  </conditionalFormatting>
  <conditionalFormatting sqref="O15">
    <cfRule type="expression" dxfId="21" priority="2">
      <formula>$D$15&lt;&gt;$O$15</formula>
    </cfRule>
  </conditionalFormatting>
  <conditionalFormatting sqref="O16">
    <cfRule type="expression" dxfId="20" priority="1">
      <formula>$H$16&lt;&gt;$O$16</formula>
    </cfRule>
  </conditionalFormatting>
  <pageMargins left="0.7" right="0.7" top="0.75" bottom="0.75" header="0.3" footer="0.3"/>
  <pageSetup paperSize="9" scale="3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rgb="FFFF0000"/>
  </sheetPr>
  <dimension ref="A1:CG61"/>
  <sheetViews>
    <sheetView view="pageBreakPreview" topLeftCell="A40" zoomScale="70" zoomScaleNormal="70" zoomScaleSheetLayoutView="70" workbookViewId="0">
      <selection activeCell="G48" sqref="G48"/>
    </sheetView>
  </sheetViews>
  <sheetFormatPr defaultColWidth="9.140625" defaultRowHeight="15.75"/>
  <cols>
    <col min="1" max="1" width="4.85546875" style="34" customWidth="1"/>
    <col min="2" max="2" width="12.28515625" style="234" customWidth="1"/>
    <col min="3" max="3" width="89.85546875" style="34" customWidth="1"/>
    <col min="4" max="4" width="13.42578125" style="35" customWidth="1"/>
    <col min="5" max="6" width="14.28515625" style="35" customWidth="1"/>
    <col min="7" max="7" width="16" style="36" customWidth="1"/>
    <col min="8" max="8" width="13.5703125" style="28" customWidth="1"/>
    <col min="9" max="9" width="10.5703125" style="28" customWidth="1"/>
    <col min="10" max="10" width="10.28515625" style="28" customWidth="1"/>
    <col min="11" max="11" width="10.7109375" style="28" customWidth="1"/>
    <col min="12" max="12" width="11.42578125" style="28" customWidth="1"/>
    <col min="13" max="13" width="10.140625" style="28" customWidth="1"/>
    <col min="14" max="14" width="9.140625" style="28"/>
    <col min="15" max="15" width="14.7109375" style="28" customWidth="1"/>
    <col min="16" max="16384" width="9.140625" style="28"/>
  </cols>
  <sheetData>
    <row r="1" spans="1:85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</row>
    <row r="2" spans="1:85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</row>
    <row r="3" spans="1:85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</row>
    <row r="4" spans="1:85" s="13" customFormat="1">
      <c r="A4" s="724" t="s">
        <v>76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</row>
    <row r="5" spans="1:85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</row>
    <row r="6" spans="1:85" s="13" customFormat="1">
      <c r="A6" s="701" t="s">
        <v>86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</row>
    <row r="7" spans="1:85" s="13" customFormat="1" ht="16.5" thickBot="1">
      <c r="A7" s="14" t="s">
        <v>299</v>
      </c>
      <c r="B7" s="15"/>
      <c r="C7" s="16"/>
      <c r="D7" s="17"/>
      <c r="E7" s="18"/>
      <c r="F7" s="19"/>
      <c r="G7" s="17"/>
      <c r="H7" s="20"/>
      <c r="I7" s="20"/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</row>
    <row r="8" spans="1:85" s="23" customFormat="1" ht="15.75" customHeight="1">
      <c r="A8" s="703" t="s">
        <v>0</v>
      </c>
      <c r="B8" s="705" t="s">
        <v>48</v>
      </c>
      <c r="C8" s="705"/>
      <c r="D8" s="705"/>
      <c r="E8" s="705"/>
      <c r="F8" s="706"/>
      <c r="G8" s="705"/>
      <c r="H8" s="706"/>
      <c r="I8" s="706"/>
      <c r="J8" s="706"/>
      <c r="K8" s="680" t="s">
        <v>49</v>
      </c>
      <c r="L8" s="12"/>
      <c r="M8" s="12"/>
      <c r="N8" s="12"/>
      <c r="O8" s="652" t="s">
        <v>423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</row>
    <row r="9" spans="1:85" s="13" customFormat="1" ht="50.25" customHeight="1">
      <c r="A9" s="704"/>
      <c r="B9" s="695" t="s">
        <v>1</v>
      </c>
      <c r="C9" s="696" t="s">
        <v>2</v>
      </c>
      <c r="D9" s="696"/>
      <c r="E9" s="696"/>
      <c r="F9" s="696"/>
      <c r="G9" s="696"/>
      <c r="H9" s="702" t="s">
        <v>3</v>
      </c>
      <c r="I9" s="702"/>
      <c r="J9" s="702"/>
      <c r="K9" s="681"/>
      <c r="L9" s="12"/>
      <c r="M9" s="12"/>
      <c r="N9" s="12"/>
      <c r="O9" s="653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</row>
    <row r="10" spans="1:85" s="13" customFormat="1" ht="21" customHeight="1">
      <c r="A10" s="704"/>
      <c r="B10" s="695"/>
      <c r="C10" s="696"/>
      <c r="D10" s="696"/>
      <c r="E10" s="696"/>
      <c r="F10" s="696"/>
      <c r="G10" s="696"/>
      <c r="H10" s="702"/>
      <c r="I10" s="702"/>
      <c r="J10" s="702"/>
      <c r="K10" s="681"/>
      <c r="L10" s="12"/>
      <c r="M10" s="12"/>
      <c r="N10" s="12"/>
      <c r="O10" s="653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</row>
    <row r="11" spans="1:85" s="13" customFormat="1" ht="18.75">
      <c r="A11" s="704"/>
      <c r="B11" s="54"/>
      <c r="C11" s="54"/>
      <c r="D11" s="55" t="s">
        <v>50</v>
      </c>
      <c r="E11" s="55" t="s">
        <v>51</v>
      </c>
      <c r="F11" s="56" t="s">
        <v>52</v>
      </c>
      <c r="G11" s="55" t="s">
        <v>4</v>
      </c>
      <c r="H11" s="56" t="s">
        <v>5</v>
      </c>
      <c r="I11" s="57" t="s">
        <v>6</v>
      </c>
      <c r="J11" s="239" t="s">
        <v>7</v>
      </c>
      <c r="K11" s="681"/>
      <c r="L11" s="12"/>
      <c r="M11" s="12"/>
      <c r="N11" s="12"/>
      <c r="O11" s="65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</row>
    <row r="12" spans="1:85" s="13" customFormat="1">
      <c r="A12" s="236">
        <v>1</v>
      </c>
      <c r="B12" s="241" t="s">
        <v>8</v>
      </c>
      <c r="C12" s="241" t="s">
        <v>9</v>
      </c>
      <c r="D12" s="58">
        <v>4</v>
      </c>
      <c r="E12" s="58">
        <v>5</v>
      </c>
      <c r="F12" s="59">
        <v>6</v>
      </c>
      <c r="G12" s="58">
        <v>7</v>
      </c>
      <c r="H12" s="235">
        <v>8</v>
      </c>
      <c r="I12" s="57">
        <v>9</v>
      </c>
      <c r="J12" s="60">
        <v>10</v>
      </c>
      <c r="K12" s="106">
        <v>11</v>
      </c>
      <c r="L12" s="12"/>
      <c r="M12" s="12"/>
      <c r="N12" s="12"/>
      <c r="O12" s="2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</row>
    <row r="13" spans="1:85" s="13" customFormat="1" ht="63">
      <c r="A13" s="668"/>
      <c r="B13" s="455"/>
      <c r="C13" s="456" t="s">
        <v>444</v>
      </c>
      <c r="D13" s="294">
        <f>E24</f>
        <v>0</v>
      </c>
      <c r="E13" s="165">
        <f>F24</f>
        <v>0</v>
      </c>
      <c r="F13" s="165">
        <f>IF(D13&gt;0,IF(E13/D13*100&gt;100,100,E13/D13*100),0)</f>
        <v>0</v>
      </c>
      <c r="G13" s="62" t="s">
        <v>23</v>
      </c>
      <c r="H13" s="383"/>
      <c r="I13" s="384"/>
      <c r="J13" s="381"/>
      <c r="K13" s="382"/>
      <c r="L13" s="12"/>
      <c r="M13" s="12"/>
      <c r="N13" s="12"/>
      <c r="O13" s="190">
        <v>0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</row>
    <row r="14" spans="1:85" s="13" customFormat="1" ht="48.75" customHeight="1">
      <c r="A14" s="669"/>
      <c r="B14" s="721"/>
      <c r="C14" s="39" t="s">
        <v>71</v>
      </c>
      <c r="D14" s="537">
        <f>E27</f>
        <v>0</v>
      </c>
      <c r="E14" s="37">
        <f>F27</f>
        <v>0</v>
      </c>
      <c r="F14" s="61" t="str">
        <f>IF(AND(D14=0,E14=0),"-",IF(E14/D14*100&gt;100,100,E14/D14*100))</f>
        <v>-</v>
      </c>
      <c r="G14" s="62" t="s">
        <v>23</v>
      </c>
      <c r="H14" s="723"/>
      <c r="I14" s="723"/>
      <c r="J14" s="723"/>
      <c r="K14" s="720"/>
      <c r="L14" s="12"/>
      <c r="M14" s="12"/>
      <c r="N14" s="12"/>
      <c r="O14" s="190">
        <v>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</row>
    <row r="15" spans="1:85" s="13" customFormat="1" ht="54" customHeight="1" thickBot="1">
      <c r="A15" s="669"/>
      <c r="B15" s="722"/>
      <c r="C15" s="40" t="s">
        <v>22</v>
      </c>
      <c r="D15" s="538">
        <f>E40</f>
        <v>0</v>
      </c>
      <c r="E15" s="45">
        <f>F40</f>
        <v>0</v>
      </c>
      <c r="F15" s="108" t="e">
        <f>IF(E15/D15*100&gt;100,100,E15/D15*100)</f>
        <v>#DIV/0!</v>
      </c>
      <c r="G15" s="110" t="s">
        <v>23</v>
      </c>
      <c r="H15" s="723"/>
      <c r="I15" s="723"/>
      <c r="J15" s="723"/>
      <c r="K15" s="720"/>
      <c r="L15" s="12"/>
      <c r="M15" s="12"/>
      <c r="N15" s="12"/>
      <c r="O15" s="190">
        <v>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</row>
    <row r="16" spans="1:85" s="13" customFormat="1" ht="26.25" customHeight="1" thickBot="1">
      <c r="A16" s="670"/>
      <c r="B16" s="25" t="s">
        <v>54</v>
      </c>
      <c r="C16" s="43" t="s">
        <v>55</v>
      </c>
      <c r="D16" s="41" t="s">
        <v>72</v>
      </c>
      <c r="E16" s="489" t="s">
        <v>72</v>
      </c>
      <c r="F16" s="41" t="s">
        <v>73</v>
      </c>
      <c r="G16" s="491" t="e">
        <f>IF(F14="-",SUM(F13:F15)/2,SUM(F13:F15)/3)</f>
        <v>#DIV/0!</v>
      </c>
      <c r="H16" s="76">
        <f>E44</f>
        <v>0</v>
      </c>
      <c r="I16" s="76">
        <f>F44</f>
        <v>0</v>
      </c>
      <c r="J16" s="109">
        <f>IF(H16=0,0,IF(I16/H16*100&gt;100,100,I16/H16*100))</f>
        <v>0</v>
      </c>
      <c r="K16" s="483" t="e">
        <f>(J16+G16)/2</f>
        <v>#DIV/0!</v>
      </c>
      <c r="L16" s="12"/>
      <c r="M16" s="12"/>
      <c r="N16" s="12"/>
      <c r="O16" s="640">
        <v>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</row>
    <row r="17" spans="1:77" s="29" customFormat="1">
      <c r="A17" s="663"/>
      <c r="B17" s="663"/>
      <c r="C17" s="663"/>
      <c r="D17" s="663"/>
      <c r="E17" s="663"/>
      <c r="F17" s="663"/>
      <c r="G17" s="66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7" s="29" customFormat="1">
      <c r="A18" s="663" t="s">
        <v>11</v>
      </c>
      <c r="B18" s="663"/>
      <c r="C18" s="663"/>
      <c r="D18" s="663"/>
      <c r="E18" s="663"/>
      <c r="F18" s="663"/>
      <c r="G18" s="66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</row>
    <row r="19" spans="1:77" s="30" customFormat="1" ht="16.5" customHeight="1">
      <c r="A19" s="716" t="s">
        <v>0</v>
      </c>
      <c r="B19" s="718" t="s">
        <v>48</v>
      </c>
      <c r="C19" s="718"/>
      <c r="D19" s="718"/>
      <c r="E19" s="718"/>
      <c r="F19" s="71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</row>
    <row r="20" spans="1:77" s="29" customFormat="1" ht="14.25" customHeight="1">
      <c r="A20" s="716"/>
      <c r="B20" s="717" t="s">
        <v>21</v>
      </c>
      <c r="C20" s="719"/>
      <c r="D20" s="719"/>
      <c r="E20" s="719"/>
      <c r="F20" s="719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</row>
    <row r="21" spans="1:77" s="29" customFormat="1" ht="57.75" customHeight="1">
      <c r="A21" s="716"/>
      <c r="B21" s="717"/>
      <c r="C21" s="240" t="s">
        <v>12</v>
      </c>
      <c r="D21" s="243" t="s">
        <v>13</v>
      </c>
      <c r="E21" s="243" t="s">
        <v>14</v>
      </c>
      <c r="F21" s="243" t="s">
        <v>15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</row>
    <row r="22" spans="1:77" s="29" customFormat="1" ht="16.5" thickBot="1">
      <c r="A22" s="237">
        <v>1</v>
      </c>
      <c r="B22" s="237" t="s">
        <v>8</v>
      </c>
      <c r="C22" s="237" t="s">
        <v>9</v>
      </c>
      <c r="D22" s="244">
        <v>4</v>
      </c>
      <c r="E22" s="244">
        <v>5</v>
      </c>
      <c r="F22" s="244">
        <v>6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</row>
    <row r="23" spans="1:77" s="29" customFormat="1" ht="14.25" customHeight="1">
      <c r="A23" s="712" t="s">
        <v>75</v>
      </c>
      <c r="B23" s="685" t="s">
        <v>76</v>
      </c>
      <c r="C23" s="245" t="s">
        <v>24</v>
      </c>
      <c r="D23" s="246"/>
      <c r="E23" s="247" t="s">
        <v>16</v>
      </c>
      <c r="F23" s="247" t="s">
        <v>17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</row>
    <row r="24" spans="1:77" s="29" customFormat="1" ht="22.5" customHeight="1">
      <c r="A24" s="713"/>
      <c r="B24" s="686"/>
      <c r="C24" s="184" t="s">
        <v>267</v>
      </c>
      <c r="D24" s="4" t="s">
        <v>25</v>
      </c>
      <c r="E24" s="5">
        <f>IF(E25&gt;0,ROUND(E25/E26*100,1),0)</f>
        <v>0</v>
      </c>
      <c r="F24" s="5">
        <f>IF(F25&gt;0,ROUND(F25/F26*100,1),0)</f>
        <v>0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77" s="29" customFormat="1" ht="37.5" customHeight="1">
      <c r="A25" s="713"/>
      <c r="B25" s="686"/>
      <c r="C25" s="541" t="s">
        <v>445</v>
      </c>
      <c r="D25" s="6" t="s">
        <v>18</v>
      </c>
      <c r="E25" s="545">
        <v>0</v>
      </c>
      <c r="F25" s="545">
        <f>G47</f>
        <v>0</v>
      </c>
      <c r="G25" s="661"/>
      <c r="H25" s="662"/>
      <c r="I25" s="662"/>
      <c r="J25" s="662"/>
      <c r="K25" s="662"/>
      <c r="L25" s="662"/>
      <c r="M25" s="662"/>
      <c r="N25" s="662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77" s="29" customFormat="1" ht="30">
      <c r="A26" s="713"/>
      <c r="B26" s="686"/>
      <c r="C26" s="541" t="s">
        <v>446</v>
      </c>
      <c r="D26" s="6" t="s">
        <v>18</v>
      </c>
      <c r="E26" s="545">
        <v>0</v>
      </c>
      <c r="F26" s="545">
        <f>SUM('1.КРО, нач, н-у, н-у, МН:15.нач, н-у, н-у, н-д'!F41)+SUM('16.осн, адапт, ОВЗ, н-у:26.осн, н-у, н-у, н-д'!F41)+SUM('27.сред, адап, ОВЗ, н-у:38.сред, н-у,н-у,ЗАОЧ'!F41)</f>
        <v>1570.01</v>
      </c>
      <c r="G26" s="661"/>
      <c r="H26" s="662"/>
      <c r="I26" s="662"/>
      <c r="J26" s="662"/>
      <c r="K26" s="662"/>
      <c r="L26" s="662"/>
      <c r="M26" s="662"/>
      <c r="N26" s="662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77" s="30" customFormat="1" ht="15.75" customHeight="1">
      <c r="A27" s="713"/>
      <c r="B27" s="686"/>
      <c r="C27" s="248" t="s">
        <v>77</v>
      </c>
      <c r="D27" s="249" t="s">
        <v>25</v>
      </c>
      <c r="E27" s="254">
        <f>IF(E30&gt;0,ROUND(F30/E30*100,1),0)</f>
        <v>0</v>
      </c>
      <c r="F27" s="254">
        <f>IF(G30&gt;0,ROUND(H30/G30*100,1),0)</f>
        <v>0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</row>
    <row r="28" spans="1:77" s="29" customFormat="1" ht="28.5" customHeight="1">
      <c r="A28" s="713"/>
      <c r="B28" s="686"/>
      <c r="C28" s="250"/>
      <c r="D28" s="251" t="s">
        <v>18</v>
      </c>
      <c r="E28" s="714" t="s">
        <v>90</v>
      </c>
      <c r="F28" s="715"/>
      <c r="G28" s="714" t="s">
        <v>91</v>
      </c>
      <c r="H28" s="715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77" s="29" customFormat="1" ht="20.25" customHeight="1">
      <c r="A29" s="713"/>
      <c r="B29" s="686"/>
      <c r="C29" s="250"/>
      <c r="D29" s="251" t="s">
        <v>18</v>
      </c>
      <c r="E29" s="252" t="s">
        <v>79</v>
      </c>
      <c r="F29" s="252" t="s">
        <v>78</v>
      </c>
      <c r="G29" s="252" t="s">
        <v>79</v>
      </c>
      <c r="H29" s="252" t="s">
        <v>78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77" s="29" customFormat="1" ht="84" customHeight="1">
      <c r="A30" s="713"/>
      <c r="B30" s="686"/>
      <c r="C30" s="250"/>
      <c r="D30" s="251" t="s">
        <v>18</v>
      </c>
      <c r="E30" s="255">
        <f>SUM(E31:E39)</f>
        <v>0</v>
      </c>
      <c r="F30" s="255">
        <f>SUM(F31:F39)</f>
        <v>0</v>
      </c>
      <c r="G30" s="255">
        <f>SUM(G31:G39)</f>
        <v>0</v>
      </c>
      <c r="H30" s="255">
        <f>SUM(H31:H39)</f>
        <v>0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77" s="29" customFormat="1">
      <c r="A31" s="713"/>
      <c r="B31" s="686"/>
      <c r="C31" s="253" t="s">
        <v>60</v>
      </c>
      <c r="D31" s="251" t="s">
        <v>18</v>
      </c>
      <c r="E31" s="543">
        <v>0</v>
      </c>
      <c r="F31" s="543">
        <v>0</v>
      </c>
      <c r="G31" s="539"/>
      <c r="H31" s="539"/>
      <c r="I31" s="238"/>
      <c r="J31" s="238"/>
      <c r="K31" s="23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77" s="29" customFormat="1">
      <c r="A32" s="713"/>
      <c r="B32" s="686"/>
      <c r="C32" s="253" t="s">
        <v>61</v>
      </c>
      <c r="D32" s="251" t="s">
        <v>18</v>
      </c>
      <c r="E32" s="543">
        <v>0</v>
      </c>
      <c r="F32" s="543">
        <v>0</v>
      </c>
      <c r="G32" s="539"/>
      <c r="H32" s="539"/>
      <c r="I32" s="238"/>
      <c r="J32" s="238"/>
      <c r="K32" s="23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s="29" customFormat="1">
      <c r="A33" s="713"/>
      <c r="B33" s="686"/>
      <c r="C33" s="253" t="s">
        <v>62</v>
      </c>
      <c r="D33" s="251" t="s">
        <v>18</v>
      </c>
      <c r="E33" s="543">
        <v>0</v>
      </c>
      <c r="F33" s="543">
        <v>0</v>
      </c>
      <c r="G33" s="539"/>
      <c r="H33" s="539"/>
      <c r="I33" s="238"/>
      <c r="J33" s="238"/>
      <c r="K33" s="23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s="29" customFormat="1">
      <c r="A34" s="713"/>
      <c r="B34" s="686"/>
      <c r="C34" s="253" t="s">
        <v>29</v>
      </c>
      <c r="D34" s="251" t="s">
        <v>18</v>
      </c>
      <c r="E34" s="543">
        <v>0</v>
      </c>
      <c r="F34" s="543">
        <v>0</v>
      </c>
      <c r="G34" s="252"/>
      <c r="H34" s="252"/>
      <c r="I34" s="238"/>
      <c r="J34" s="238"/>
      <c r="K34" s="23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7" s="29" customFormat="1">
      <c r="A35" s="713"/>
      <c r="B35" s="686"/>
      <c r="C35" s="253" t="s">
        <v>63</v>
      </c>
      <c r="D35" s="251" t="s">
        <v>18</v>
      </c>
      <c r="E35" s="543">
        <v>0</v>
      </c>
      <c r="F35" s="543">
        <v>0</v>
      </c>
      <c r="G35" s="256"/>
      <c r="H35" s="256"/>
      <c r="I35" s="238"/>
      <c r="J35" s="238"/>
      <c r="K35" s="23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</row>
    <row r="36" spans="1:77" s="29" customFormat="1">
      <c r="A36" s="713"/>
      <c r="B36" s="686"/>
      <c r="C36" s="253" t="s">
        <v>64</v>
      </c>
      <c r="D36" s="251" t="s">
        <v>18</v>
      </c>
      <c r="E36" s="543">
        <v>0</v>
      </c>
      <c r="F36" s="543">
        <v>0</v>
      </c>
      <c r="G36" s="252"/>
      <c r="H36" s="252"/>
      <c r="I36" s="238"/>
      <c r="J36" s="238"/>
      <c r="K36" s="23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</row>
    <row r="37" spans="1:77" s="29" customFormat="1">
      <c r="A37" s="713"/>
      <c r="B37" s="686"/>
      <c r="C37" s="253" t="s">
        <v>30</v>
      </c>
      <c r="D37" s="251" t="s">
        <v>18</v>
      </c>
      <c r="E37" s="543">
        <v>0</v>
      </c>
      <c r="F37" s="543">
        <v>0</v>
      </c>
      <c r="G37" s="256"/>
      <c r="H37" s="256"/>
      <c r="I37" s="238"/>
      <c r="J37" s="238"/>
      <c r="K37" s="23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</row>
    <row r="38" spans="1:77" s="29" customFormat="1">
      <c r="A38" s="713"/>
      <c r="B38" s="686"/>
      <c r="C38" s="253" t="s">
        <v>65</v>
      </c>
      <c r="D38" s="251" t="s">
        <v>18</v>
      </c>
      <c r="E38" s="543">
        <v>0</v>
      </c>
      <c r="F38" s="543">
        <v>0</v>
      </c>
      <c r="G38" s="256"/>
      <c r="H38" s="256"/>
      <c r="I38" s="238"/>
      <c r="J38" s="238"/>
      <c r="K38" s="23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</row>
    <row r="39" spans="1:77" s="29" customFormat="1">
      <c r="A39" s="713"/>
      <c r="B39" s="686"/>
      <c r="C39" s="253" t="s">
        <v>66</v>
      </c>
      <c r="D39" s="251" t="s">
        <v>18</v>
      </c>
      <c r="E39" s="543">
        <v>0</v>
      </c>
      <c r="F39" s="543">
        <v>0</v>
      </c>
      <c r="G39" s="256"/>
      <c r="H39" s="256"/>
      <c r="I39" s="238"/>
      <c r="J39" s="238"/>
      <c r="K39" s="23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7" s="29" customFormat="1" ht="47.25">
      <c r="A40" s="713"/>
      <c r="B40" s="686"/>
      <c r="C40" s="248" t="s">
        <v>80</v>
      </c>
      <c r="D40" s="249" t="s">
        <v>25</v>
      </c>
      <c r="E40" s="254">
        <f>IF(E41=0,0,ROUND(E42/E41*100,1))</f>
        <v>0</v>
      </c>
      <c r="F40" s="254">
        <f>IF(F41=0,0,ROUND(F42/F41*100,1))</f>
        <v>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</row>
    <row r="41" spans="1:77" s="29" customFormat="1">
      <c r="A41" s="713"/>
      <c r="B41" s="686"/>
      <c r="C41" s="250" t="s">
        <v>68</v>
      </c>
      <c r="D41" s="251" t="s">
        <v>18</v>
      </c>
      <c r="E41" s="544">
        <v>0</v>
      </c>
      <c r="F41" s="539"/>
      <c r="G41" s="662" t="s">
        <v>81</v>
      </c>
      <c r="H41" s="662"/>
      <c r="I41" s="662"/>
      <c r="J41" s="662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</row>
    <row r="42" spans="1:77" s="29" customFormat="1">
      <c r="A42" s="713"/>
      <c r="B42" s="686"/>
      <c r="C42" s="250" t="s">
        <v>69</v>
      </c>
      <c r="D42" s="251" t="s">
        <v>18</v>
      </c>
      <c r="E42" s="544">
        <v>0</v>
      </c>
      <c r="F42" s="539"/>
      <c r="G42" s="662"/>
      <c r="H42" s="662"/>
      <c r="I42" s="662"/>
      <c r="J42" s="662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</row>
    <row r="43" spans="1:77" s="29" customFormat="1">
      <c r="A43" s="713"/>
      <c r="B43" s="686"/>
      <c r="C43" s="257" t="s">
        <v>27</v>
      </c>
      <c r="D43" s="257"/>
      <c r="E43" s="258" t="s">
        <v>19</v>
      </c>
      <c r="F43" s="258" t="s">
        <v>20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</row>
    <row r="44" spans="1:77" s="29" customFormat="1">
      <c r="A44" s="713"/>
      <c r="B44" s="686"/>
      <c r="C44" s="259" t="s">
        <v>94</v>
      </c>
      <c r="D44" s="260" t="s">
        <v>18</v>
      </c>
      <c r="E44" s="261">
        <f>IF(SUM(E48:E56)=0,0,E48*F48+E49*F49+E50*F50+E51*F51+E52*F52+E53*F53+E54*F54+E55*F55+E56*F56)</f>
        <v>0</v>
      </c>
      <c r="F44" s="261">
        <f>IF(SUM(G48:G56)=0,0,G48*H48+G49*H49+G50*H50+G51*H51+G52*H52+G53*H53+G54*H54+G55*H55+G56*H56)</f>
        <v>0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</row>
    <row r="45" spans="1:77" s="29" customFormat="1">
      <c r="A45" s="713"/>
      <c r="B45" s="686"/>
      <c r="C45" s="253"/>
      <c r="D45" s="251" t="s">
        <v>18</v>
      </c>
      <c r="E45" s="714" t="s">
        <v>90</v>
      </c>
      <c r="F45" s="715"/>
      <c r="G45" s="714" t="s">
        <v>91</v>
      </c>
      <c r="H45" s="715"/>
      <c r="I45" s="238"/>
      <c r="J45" s="238"/>
      <c r="K45" s="23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7" s="29" customFormat="1" ht="63">
      <c r="A46" s="713"/>
      <c r="B46" s="686"/>
      <c r="C46" s="253"/>
      <c r="D46" s="251" t="s">
        <v>18</v>
      </c>
      <c r="E46" s="252" t="s">
        <v>92</v>
      </c>
      <c r="F46" s="252" t="s">
        <v>93</v>
      </c>
      <c r="G46" s="252" t="s">
        <v>92</v>
      </c>
      <c r="H46" s="252" t="s">
        <v>93</v>
      </c>
      <c r="I46" s="238"/>
      <c r="J46" s="238"/>
      <c r="K46" s="23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7" s="29" customFormat="1" ht="31.5">
      <c r="A47" s="713"/>
      <c r="B47" s="686"/>
      <c r="C47" s="253"/>
      <c r="D47" s="251" t="s">
        <v>18</v>
      </c>
      <c r="E47" s="255">
        <f>SUM(E48:E56)/9</f>
        <v>0</v>
      </c>
      <c r="F47" s="255" t="e">
        <f>SUM(F48:F52)</f>
        <v>#DIV/0!</v>
      </c>
      <c r="G47" s="255">
        <f>SUM(G48:G56)/5</f>
        <v>0</v>
      </c>
      <c r="H47" s="255" t="e">
        <f>SUM(H48:H56)</f>
        <v>#DIV/0!</v>
      </c>
      <c r="I47" s="238"/>
      <c r="J47" s="238"/>
      <c r="K47" s="238"/>
      <c r="L47" s="28" t="s">
        <v>197</v>
      </c>
      <c r="M47" s="28" t="s">
        <v>198</v>
      </c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7" s="29" customFormat="1">
      <c r="A48" s="713"/>
      <c r="B48" s="686"/>
      <c r="C48" s="253" t="s">
        <v>60</v>
      </c>
      <c r="D48" s="251" t="s">
        <v>18</v>
      </c>
      <c r="E48" s="638">
        <v>0</v>
      </c>
      <c r="F48" s="263" t="e">
        <f>L48/E48</f>
        <v>#DIV/0!</v>
      </c>
      <c r="G48" s="539"/>
      <c r="H48" s="263" t="e">
        <f>M48/G48</f>
        <v>#DIV/0!</v>
      </c>
      <c r="I48" s="238"/>
      <c r="J48" s="238"/>
      <c r="K48" s="238"/>
      <c r="L48" s="639">
        <v>0</v>
      </c>
      <c r="M48" s="540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s="29" customFormat="1">
      <c r="A49" s="713"/>
      <c r="B49" s="686"/>
      <c r="C49" s="253" t="s">
        <v>61</v>
      </c>
      <c r="D49" s="251" t="s">
        <v>18</v>
      </c>
      <c r="E49" s="638">
        <v>0</v>
      </c>
      <c r="F49" s="263" t="e">
        <f t="shared" ref="F49:F56" si="0">L49/E49</f>
        <v>#DIV/0!</v>
      </c>
      <c r="G49" s="539"/>
      <c r="H49" s="263" t="e">
        <f t="shared" ref="H49:H50" si="1">M49/G49</f>
        <v>#DIV/0!</v>
      </c>
      <c r="I49" s="238"/>
      <c r="J49" s="238"/>
      <c r="K49" s="238"/>
      <c r="L49" s="639">
        <v>0</v>
      </c>
      <c r="M49" s="540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s="29" customFormat="1">
      <c r="A50" s="713"/>
      <c r="B50" s="686"/>
      <c r="C50" s="253" t="s">
        <v>62</v>
      </c>
      <c r="D50" s="251" t="s">
        <v>18</v>
      </c>
      <c r="E50" s="638">
        <v>0</v>
      </c>
      <c r="F50" s="263" t="e">
        <f t="shared" si="0"/>
        <v>#DIV/0!</v>
      </c>
      <c r="G50" s="539"/>
      <c r="H50" s="263" t="e">
        <f t="shared" si="1"/>
        <v>#DIV/0!</v>
      </c>
      <c r="I50" s="238"/>
      <c r="J50" s="238"/>
      <c r="K50" s="238"/>
      <c r="L50" s="639">
        <v>0</v>
      </c>
      <c r="M50" s="540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  <row r="51" spans="1:77" s="29" customFormat="1">
      <c r="A51" s="713"/>
      <c r="B51" s="686"/>
      <c r="C51" s="253" t="s">
        <v>29</v>
      </c>
      <c r="D51" s="251" t="s">
        <v>18</v>
      </c>
      <c r="E51" s="638">
        <v>0</v>
      </c>
      <c r="F51" s="263" t="e">
        <f t="shared" si="0"/>
        <v>#DIV/0!</v>
      </c>
      <c r="G51" s="252"/>
      <c r="H51" s="263"/>
      <c r="I51" s="238"/>
      <c r="J51" s="238"/>
      <c r="K51" s="238"/>
      <c r="L51" s="639">
        <v>0</v>
      </c>
      <c r="M51" s="89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</row>
    <row r="52" spans="1:77" s="29" customFormat="1">
      <c r="A52" s="713"/>
      <c r="B52" s="686"/>
      <c r="C52" s="253" t="s">
        <v>63</v>
      </c>
      <c r="D52" s="251" t="s">
        <v>18</v>
      </c>
      <c r="E52" s="638">
        <v>0</v>
      </c>
      <c r="F52" s="263" t="e">
        <f t="shared" si="0"/>
        <v>#DIV/0!</v>
      </c>
      <c r="G52" s="252"/>
      <c r="H52" s="263"/>
      <c r="I52" s="238"/>
      <c r="J52" s="238"/>
      <c r="K52" s="238"/>
      <c r="L52" s="639">
        <v>0</v>
      </c>
      <c r="M52" s="89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</row>
    <row r="53" spans="1:77" s="29" customFormat="1">
      <c r="A53" s="713"/>
      <c r="B53" s="686"/>
      <c r="C53" s="253" t="s">
        <v>64</v>
      </c>
      <c r="D53" s="251" t="s">
        <v>18</v>
      </c>
      <c r="E53" s="638">
        <v>0</v>
      </c>
      <c r="F53" s="263" t="e">
        <f t="shared" si="0"/>
        <v>#DIV/0!</v>
      </c>
      <c r="G53" s="252"/>
      <c r="H53" s="263"/>
      <c r="I53" s="238"/>
      <c r="J53" s="238"/>
      <c r="K53" s="238"/>
      <c r="L53" s="639">
        <v>0</v>
      </c>
      <c r="M53" s="89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</row>
    <row r="54" spans="1:77" s="29" customFormat="1">
      <c r="A54" s="713"/>
      <c r="B54" s="686"/>
      <c r="C54" s="253" t="s">
        <v>30</v>
      </c>
      <c r="D54" s="251" t="s">
        <v>18</v>
      </c>
      <c r="E54" s="638">
        <v>0</v>
      </c>
      <c r="F54" s="263" t="e">
        <f t="shared" si="0"/>
        <v>#DIV/0!</v>
      </c>
      <c r="G54" s="256"/>
      <c r="H54" s="263"/>
      <c r="I54" s="238"/>
      <c r="J54" s="238"/>
      <c r="K54" s="238"/>
      <c r="L54" s="639">
        <v>0</v>
      </c>
      <c r="M54" s="30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</row>
    <row r="55" spans="1:77" s="29" customFormat="1" ht="15.75" customHeight="1">
      <c r="A55" s="713"/>
      <c r="B55" s="686"/>
      <c r="C55" s="253" t="s">
        <v>65</v>
      </c>
      <c r="D55" s="251" t="s">
        <v>18</v>
      </c>
      <c r="E55" s="638">
        <v>0</v>
      </c>
      <c r="F55" s="263" t="e">
        <f t="shared" si="0"/>
        <v>#DIV/0!</v>
      </c>
      <c r="G55" s="256"/>
      <c r="H55" s="263"/>
      <c r="I55" s="238"/>
      <c r="J55" s="238"/>
      <c r="K55" s="238"/>
      <c r="L55" s="639">
        <v>0</v>
      </c>
      <c r="M55" s="30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</row>
    <row r="56" spans="1:77" s="29" customFormat="1">
      <c r="A56" s="713"/>
      <c r="B56" s="686"/>
      <c r="C56" s="253" t="s">
        <v>66</v>
      </c>
      <c r="D56" s="251" t="s">
        <v>18</v>
      </c>
      <c r="E56" s="638">
        <v>0</v>
      </c>
      <c r="F56" s="263" t="e">
        <f t="shared" si="0"/>
        <v>#DIV/0!</v>
      </c>
      <c r="G56" s="256"/>
      <c r="H56" s="263"/>
      <c r="I56" s="238"/>
      <c r="J56" s="238"/>
      <c r="K56" s="238"/>
      <c r="L56" s="639">
        <v>0</v>
      </c>
      <c r="M56" s="30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</row>
    <row r="57" spans="1:77">
      <c r="L57" s="91"/>
    </row>
    <row r="58" spans="1:77">
      <c r="B58" s="682"/>
      <c r="C58" s="682"/>
      <c r="D58" s="682"/>
      <c r="E58" s="682"/>
      <c r="F58" s="682"/>
      <c r="G58" s="682"/>
    </row>
    <row r="60" spans="1:77">
      <c r="L60" s="91">
        <v>0</v>
      </c>
    </row>
    <row r="61" spans="1:77">
      <c r="L61" s="264">
        <f>L60-L48-L49-L50-L51-L52-L53-L54-L55-L56</f>
        <v>0</v>
      </c>
    </row>
  </sheetData>
  <mergeCells count="35">
    <mergeCell ref="E28:F28"/>
    <mergeCell ref="J14:J15"/>
    <mergeCell ref="A1:K1"/>
    <mergeCell ref="A2:K2"/>
    <mergeCell ref="A3:K3"/>
    <mergeCell ref="A4:K4"/>
    <mergeCell ref="A5:K5"/>
    <mergeCell ref="K8:K11"/>
    <mergeCell ref="B9:B10"/>
    <mergeCell ref="C9:G10"/>
    <mergeCell ref="A6:K6"/>
    <mergeCell ref="H9:J10"/>
    <mergeCell ref="A8:A11"/>
    <mergeCell ref="B8:J8"/>
    <mergeCell ref="E45:F45"/>
    <mergeCell ref="G45:H45"/>
    <mergeCell ref="B58:G58"/>
    <mergeCell ref="K14:K15"/>
    <mergeCell ref="A17:G17"/>
    <mergeCell ref="A19:A21"/>
    <mergeCell ref="B19:F19"/>
    <mergeCell ref="B20:B21"/>
    <mergeCell ref="C20:F20"/>
    <mergeCell ref="A18:G18"/>
    <mergeCell ref="B14:B15"/>
    <mergeCell ref="H14:H15"/>
    <mergeCell ref="I14:I15"/>
    <mergeCell ref="A13:A16"/>
    <mergeCell ref="A23:A56"/>
    <mergeCell ref="B23:B56"/>
    <mergeCell ref="O8:O11"/>
    <mergeCell ref="G25:N25"/>
    <mergeCell ref="G26:N26"/>
    <mergeCell ref="G28:H28"/>
    <mergeCell ref="G41:J42"/>
  </mergeCells>
  <conditionalFormatting sqref="O13">
    <cfRule type="expression" dxfId="19" priority="4">
      <formula>$D$13&lt;&gt;$O$13</formula>
    </cfRule>
  </conditionalFormatting>
  <conditionalFormatting sqref="O14">
    <cfRule type="expression" dxfId="18" priority="3">
      <formula>$D$14&lt;&gt;$O$14</formula>
    </cfRule>
  </conditionalFormatting>
  <conditionalFormatting sqref="O15">
    <cfRule type="expression" dxfId="17" priority="2">
      <formula>$D$15&lt;&gt;$O$15</formula>
    </cfRule>
  </conditionalFormatting>
  <conditionalFormatting sqref="O16">
    <cfRule type="expression" dxfId="16" priority="1">
      <formula>$H$16&lt;&gt;$O$16</formula>
    </cfRule>
  </conditionalFormatting>
  <pageMargins left="0.7" right="0.7" top="0.75" bottom="0.75" header="0.3" footer="0.3"/>
  <pageSetup paperSize="9" scale="37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rgb="FFFFFF99"/>
  </sheetPr>
  <dimension ref="A1:CG50"/>
  <sheetViews>
    <sheetView view="pageBreakPreview" topLeftCell="A13" zoomScale="70" zoomScaleNormal="70" zoomScaleSheetLayoutView="70" workbookViewId="0">
      <selection activeCell="L14" activeCellId="1" sqref="E37:E45 L14"/>
    </sheetView>
  </sheetViews>
  <sheetFormatPr defaultColWidth="9.140625" defaultRowHeight="15.75"/>
  <cols>
    <col min="1" max="1" width="4.85546875" style="34" customWidth="1"/>
    <col min="2" max="2" width="12.28515625" style="116" customWidth="1"/>
    <col min="3" max="3" width="89.85546875" style="34" customWidth="1"/>
    <col min="4" max="4" width="13.42578125" style="35" customWidth="1"/>
    <col min="5" max="5" width="15.42578125" style="35" customWidth="1"/>
    <col min="6" max="6" width="14.7109375" style="35" customWidth="1"/>
    <col min="7" max="7" width="12.28515625" style="36" customWidth="1"/>
    <col min="8" max="8" width="12.140625" style="28" customWidth="1"/>
    <col min="9" max="9" width="14" style="28" customWidth="1"/>
    <col min="10" max="10" width="13" style="28" bestFit="1" customWidth="1"/>
    <col min="11" max="11" width="10.7109375" style="28" customWidth="1"/>
    <col min="12" max="12" width="20.140625" style="28" customWidth="1"/>
    <col min="13" max="13" width="10.140625" style="28" customWidth="1"/>
    <col min="14" max="16384" width="9.140625" style="28"/>
  </cols>
  <sheetData>
    <row r="1" spans="1:85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</row>
    <row r="2" spans="1:85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</row>
    <row r="3" spans="1:85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</row>
    <row r="4" spans="1:85" s="13" customFormat="1">
      <c r="A4" s="724" t="s">
        <v>216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</row>
    <row r="5" spans="1:85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</row>
    <row r="6" spans="1:85" s="13" customFormat="1">
      <c r="A6" s="701" t="s">
        <v>86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</row>
    <row r="7" spans="1:85" s="13" customFormat="1" ht="16.5" thickBot="1">
      <c r="A7" s="701" t="s">
        <v>276</v>
      </c>
      <c r="B7" s="701"/>
      <c r="C7" s="701"/>
      <c r="D7" s="701"/>
      <c r="E7" s="701"/>
      <c r="F7" s="701"/>
      <c r="G7" s="701"/>
      <c r="H7" s="701"/>
      <c r="I7" s="701"/>
      <c r="J7" s="701"/>
      <c r="K7" s="70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</row>
    <row r="8" spans="1:85" s="23" customFormat="1">
      <c r="A8" s="703" t="s">
        <v>0</v>
      </c>
      <c r="B8" s="126" t="s">
        <v>48</v>
      </c>
      <c r="C8" s="127"/>
      <c r="D8" s="127"/>
      <c r="E8" s="127"/>
      <c r="F8" s="128"/>
      <c r="G8" s="128"/>
      <c r="H8" s="128"/>
      <c r="I8" s="129"/>
      <c r="J8" s="680" t="s">
        <v>49</v>
      </c>
      <c r="K8" s="12"/>
      <c r="L8" s="652" t="s">
        <v>423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</row>
    <row r="9" spans="1:85" s="13" customFormat="1" ht="50.25" customHeight="1">
      <c r="A9" s="704"/>
      <c r="B9" s="695" t="s">
        <v>1</v>
      </c>
      <c r="C9" s="122" t="s">
        <v>2</v>
      </c>
      <c r="D9" s="123"/>
      <c r="E9" s="123"/>
      <c r="F9" s="123"/>
      <c r="G9" s="702" t="s">
        <v>3</v>
      </c>
      <c r="H9" s="702"/>
      <c r="I9" s="702"/>
      <c r="J9" s="681"/>
      <c r="K9" s="12"/>
      <c r="L9" s="653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</row>
    <row r="10" spans="1:85" s="13" customFormat="1" ht="8.25" customHeight="1">
      <c r="A10" s="704"/>
      <c r="B10" s="695"/>
      <c r="C10" s="124"/>
      <c r="D10" s="125"/>
      <c r="E10" s="125"/>
      <c r="F10" s="125"/>
      <c r="G10" s="702"/>
      <c r="H10" s="702"/>
      <c r="I10" s="702"/>
      <c r="J10" s="681"/>
      <c r="K10" s="12"/>
      <c r="L10" s="65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spans="1:85" s="13" customFormat="1" ht="18.75">
      <c r="A11" s="704"/>
      <c r="B11" s="54"/>
      <c r="C11" s="54"/>
      <c r="D11" s="55" t="s">
        <v>218</v>
      </c>
      <c r="E11" s="55" t="s">
        <v>219</v>
      </c>
      <c r="F11" s="56" t="s">
        <v>4</v>
      </c>
      <c r="G11" s="56" t="s">
        <v>5</v>
      </c>
      <c r="H11" s="57" t="s">
        <v>6</v>
      </c>
      <c r="I11" s="119" t="s">
        <v>7</v>
      </c>
      <c r="J11" s="681"/>
      <c r="K11" s="12"/>
      <c r="L11" s="654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</row>
    <row r="12" spans="1:85" s="13" customFormat="1">
      <c r="A12" s="118">
        <v>1</v>
      </c>
      <c r="B12" s="102" t="s">
        <v>8</v>
      </c>
      <c r="C12" s="102" t="s">
        <v>9</v>
      </c>
      <c r="D12" s="58">
        <v>4</v>
      </c>
      <c r="E12" s="58">
        <v>5</v>
      </c>
      <c r="F12" s="59">
        <v>6</v>
      </c>
      <c r="G12" s="58">
        <v>7</v>
      </c>
      <c r="H12" s="58">
        <v>8</v>
      </c>
      <c r="I12" s="59">
        <v>9</v>
      </c>
      <c r="J12" s="58">
        <v>10</v>
      </c>
      <c r="K12" s="12"/>
      <c r="L12" s="2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85" s="13" customFormat="1" ht="63" customHeight="1" thickBot="1">
      <c r="A13" s="704" t="s">
        <v>10</v>
      </c>
      <c r="B13" s="121" t="s">
        <v>216</v>
      </c>
      <c r="C13" s="39" t="s">
        <v>217</v>
      </c>
      <c r="D13" s="79">
        <f>E22</f>
        <v>0</v>
      </c>
      <c r="E13" s="37">
        <f>F22</f>
        <v>0</v>
      </c>
      <c r="F13" s="37" t="e">
        <f>IF(E13/D13*100&gt;100,100,E13/D13*100)</f>
        <v>#DIV/0!</v>
      </c>
      <c r="G13" s="735"/>
      <c r="H13" s="736"/>
      <c r="I13" s="737"/>
      <c r="J13" s="137"/>
      <c r="K13" s="12"/>
      <c r="L13" s="190">
        <v>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spans="1:85" s="13" customFormat="1" ht="24" customHeight="1" thickBot="1">
      <c r="A14" s="738"/>
      <c r="B14" s="525" t="s">
        <v>54</v>
      </c>
      <c r="C14" s="546" t="s">
        <v>55</v>
      </c>
      <c r="D14" s="547" t="s">
        <v>72</v>
      </c>
      <c r="E14" s="548" t="s">
        <v>72</v>
      </c>
      <c r="F14" s="549" t="e">
        <f>F13</f>
        <v>#DIV/0!</v>
      </c>
      <c r="G14" s="529">
        <f>E36</f>
        <v>0</v>
      </c>
      <c r="H14" s="529">
        <f>F36</f>
        <v>0</v>
      </c>
      <c r="I14" s="550">
        <f>IF(G14=0,0,IF(H14/G14*100&gt;100,100,H14/G14*100))</f>
        <v>0</v>
      </c>
      <c r="J14" s="550" t="e">
        <f>(F14+I14)/2</f>
        <v>#DIV/0!</v>
      </c>
      <c r="K14" s="12"/>
      <c r="L14" s="190">
        <v>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spans="1:85" s="29" customFormat="1">
      <c r="A15" s="663"/>
      <c r="B15" s="663"/>
      <c r="C15" s="663"/>
      <c r="D15" s="663"/>
      <c r="E15" s="663"/>
      <c r="F15" s="663"/>
      <c r="G15" s="663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</row>
    <row r="16" spans="1:85" s="29" customFormat="1" ht="16.5" customHeight="1">
      <c r="A16" s="663" t="s">
        <v>11</v>
      </c>
      <c r="B16" s="663"/>
      <c r="C16" s="663"/>
      <c r="D16" s="663"/>
      <c r="E16" s="663"/>
      <c r="F16" s="663"/>
      <c r="G16" s="66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</row>
    <row r="17" spans="1:76" s="30" customFormat="1" ht="14.25" customHeight="1">
      <c r="A17" s="716" t="s">
        <v>0</v>
      </c>
      <c r="B17" s="718" t="s">
        <v>48</v>
      </c>
      <c r="C17" s="718"/>
      <c r="D17" s="718"/>
      <c r="E17" s="718"/>
      <c r="F17" s="71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</row>
    <row r="18" spans="1:76" s="29" customFormat="1">
      <c r="A18" s="716"/>
      <c r="B18" s="717" t="s">
        <v>21</v>
      </c>
      <c r="C18" s="719"/>
      <c r="D18" s="719"/>
      <c r="E18" s="719"/>
      <c r="F18" s="719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</row>
    <row r="19" spans="1:76" s="29" customFormat="1" ht="47.25">
      <c r="A19" s="716"/>
      <c r="B19" s="717"/>
      <c r="C19" s="518" t="s">
        <v>12</v>
      </c>
      <c r="D19" s="519" t="s">
        <v>13</v>
      </c>
      <c r="E19" s="519" t="s">
        <v>14</v>
      </c>
      <c r="F19" s="519" t="s">
        <v>15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</row>
    <row r="20" spans="1:76" s="29" customFormat="1">
      <c r="A20" s="520">
        <v>1</v>
      </c>
      <c r="B20" s="518" t="s">
        <v>8</v>
      </c>
      <c r="C20" s="518" t="s">
        <v>9</v>
      </c>
      <c r="D20" s="486">
        <v>4</v>
      </c>
      <c r="E20" s="486">
        <v>5</v>
      </c>
      <c r="F20" s="486">
        <v>6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</row>
    <row r="21" spans="1:76" s="29" customFormat="1" ht="24" customHeight="1">
      <c r="A21" s="712" t="s">
        <v>75</v>
      </c>
      <c r="B21" s="734" t="s">
        <v>216</v>
      </c>
      <c r="C21" s="551" t="s">
        <v>24</v>
      </c>
      <c r="D21" s="42"/>
      <c r="E21" s="44" t="s">
        <v>16</v>
      </c>
      <c r="F21" s="44" t="s">
        <v>17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</row>
    <row r="22" spans="1:76" s="30" customFormat="1" ht="28.5" customHeight="1">
      <c r="A22" s="713"/>
      <c r="B22" s="734"/>
      <c r="C22" s="32" t="s">
        <v>221</v>
      </c>
      <c r="D22" s="4" t="s">
        <v>25</v>
      </c>
      <c r="E22" s="5">
        <f>IF(E36=0,0,ROUND(F25/E25*100,2))</f>
        <v>0</v>
      </c>
      <c r="F22" s="5">
        <f>IF(F36=0,0,ROUND(I25/G25*100,2))</f>
        <v>0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</row>
    <row r="23" spans="1:76" s="132" customFormat="1" ht="18.75" customHeight="1">
      <c r="A23" s="713"/>
      <c r="B23" s="734"/>
      <c r="C23" s="727"/>
      <c r="D23" s="728"/>
      <c r="E23" s="725" t="s">
        <v>14</v>
      </c>
      <c r="F23" s="726"/>
      <c r="G23" s="731" t="s">
        <v>163</v>
      </c>
      <c r="H23" s="732"/>
      <c r="I23" s="733"/>
    </row>
    <row r="24" spans="1:76" s="132" customFormat="1" ht="63.75" customHeight="1">
      <c r="A24" s="713"/>
      <c r="B24" s="734"/>
      <c r="C24" s="729"/>
      <c r="D24" s="730"/>
      <c r="E24" s="552" t="s">
        <v>223</v>
      </c>
      <c r="F24" s="552" t="s">
        <v>222</v>
      </c>
      <c r="G24" s="552" t="s">
        <v>223</v>
      </c>
      <c r="H24" s="552" t="s">
        <v>224</v>
      </c>
      <c r="I24" s="552" t="s">
        <v>222</v>
      </c>
    </row>
    <row r="25" spans="1:76" ht="21.75" customHeight="1">
      <c r="A25" s="713"/>
      <c r="B25" s="734"/>
      <c r="C25" s="32"/>
      <c r="D25" s="4"/>
      <c r="E25" s="131">
        <f>ROUND(SUM(E26:E34)/9,2)</f>
        <v>0</v>
      </c>
      <c r="F25" s="131">
        <f>ROUND(SUM(F26:F34)/9,2)</f>
        <v>0</v>
      </c>
      <c r="G25" s="131">
        <f>ROUND(SUM(G26:G34)/3,2)</f>
        <v>0</v>
      </c>
      <c r="H25" s="131">
        <f>ROUND(SUM(H26:H34)/3,2)</f>
        <v>0</v>
      </c>
      <c r="I25" s="131">
        <f>ROUND(SUM(I26:I34)/3,2)</f>
        <v>0</v>
      </c>
      <c r="L25" s="88"/>
    </row>
    <row r="26" spans="1:76" s="29" customFormat="1">
      <c r="A26" s="713"/>
      <c r="B26" s="734"/>
      <c r="C26" s="7" t="s">
        <v>60</v>
      </c>
      <c r="D26" s="6" t="s">
        <v>18</v>
      </c>
      <c r="E26" s="133">
        <f>E37</f>
        <v>0</v>
      </c>
      <c r="F26" s="134">
        <f>E26</f>
        <v>0</v>
      </c>
      <c r="G26" s="135">
        <f>F37</f>
        <v>0</v>
      </c>
      <c r="H26" s="554"/>
      <c r="I26" s="135">
        <f>G26-H26</f>
        <v>0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</row>
    <row r="27" spans="1:76" s="29" customFormat="1">
      <c r="A27" s="713"/>
      <c r="B27" s="734"/>
      <c r="C27" s="7" t="s">
        <v>61</v>
      </c>
      <c r="D27" s="6" t="s">
        <v>18</v>
      </c>
      <c r="E27" s="133">
        <f t="shared" ref="E27:E34" si="0">E38</f>
        <v>0</v>
      </c>
      <c r="F27" s="134">
        <f t="shared" ref="F27:F34" si="1">E27</f>
        <v>0</v>
      </c>
      <c r="G27" s="135">
        <f t="shared" ref="G27:G34" si="2">F38</f>
        <v>0</v>
      </c>
      <c r="H27" s="554"/>
      <c r="I27" s="135">
        <f t="shared" ref="I27:I34" si="3">G27-H27</f>
        <v>0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</row>
    <row r="28" spans="1:76" s="29" customFormat="1">
      <c r="A28" s="713"/>
      <c r="B28" s="734"/>
      <c r="C28" s="7" t="s">
        <v>62</v>
      </c>
      <c r="D28" s="6" t="s">
        <v>18</v>
      </c>
      <c r="E28" s="133">
        <f t="shared" si="0"/>
        <v>0</v>
      </c>
      <c r="F28" s="134">
        <f t="shared" si="1"/>
        <v>0</v>
      </c>
      <c r="G28" s="135">
        <f t="shared" si="2"/>
        <v>0</v>
      </c>
      <c r="H28" s="554"/>
      <c r="I28" s="135">
        <f t="shared" si="3"/>
        <v>0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</row>
    <row r="29" spans="1:76" s="29" customFormat="1">
      <c r="A29" s="713"/>
      <c r="B29" s="734"/>
      <c r="C29" s="7" t="s">
        <v>29</v>
      </c>
      <c r="D29" s="6" t="s">
        <v>18</v>
      </c>
      <c r="E29" s="133">
        <f t="shared" si="0"/>
        <v>0</v>
      </c>
      <c r="F29" s="134">
        <f t="shared" si="1"/>
        <v>0</v>
      </c>
      <c r="G29" s="135">
        <f t="shared" si="2"/>
        <v>0</v>
      </c>
      <c r="H29" s="135"/>
      <c r="I29" s="135">
        <f t="shared" si="3"/>
        <v>0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</row>
    <row r="30" spans="1:76" s="29" customFormat="1">
      <c r="A30" s="713"/>
      <c r="B30" s="734"/>
      <c r="C30" s="7" t="s">
        <v>63</v>
      </c>
      <c r="D30" s="6" t="s">
        <v>18</v>
      </c>
      <c r="E30" s="133">
        <f t="shared" si="0"/>
        <v>0</v>
      </c>
      <c r="F30" s="134">
        <f t="shared" si="1"/>
        <v>0</v>
      </c>
      <c r="G30" s="135">
        <f t="shared" si="2"/>
        <v>0</v>
      </c>
      <c r="H30" s="135"/>
      <c r="I30" s="135">
        <f t="shared" si="3"/>
        <v>0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</row>
    <row r="31" spans="1:76" s="29" customFormat="1">
      <c r="A31" s="713"/>
      <c r="B31" s="734"/>
      <c r="C31" s="7" t="s">
        <v>64</v>
      </c>
      <c r="D31" s="6" t="s">
        <v>18</v>
      </c>
      <c r="E31" s="133">
        <f t="shared" si="0"/>
        <v>0</v>
      </c>
      <c r="F31" s="134">
        <f t="shared" si="1"/>
        <v>0</v>
      </c>
      <c r="G31" s="135">
        <f t="shared" si="2"/>
        <v>0</v>
      </c>
      <c r="H31" s="135"/>
      <c r="I31" s="135">
        <f t="shared" si="3"/>
        <v>0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</row>
    <row r="32" spans="1:76" s="29" customFormat="1">
      <c r="A32" s="713"/>
      <c r="B32" s="734"/>
      <c r="C32" s="7" t="s">
        <v>30</v>
      </c>
      <c r="D32" s="6" t="s">
        <v>18</v>
      </c>
      <c r="E32" s="133">
        <f t="shared" si="0"/>
        <v>0</v>
      </c>
      <c r="F32" s="134">
        <f t="shared" si="1"/>
        <v>0</v>
      </c>
      <c r="G32" s="135">
        <f t="shared" si="2"/>
        <v>0</v>
      </c>
      <c r="H32" s="135"/>
      <c r="I32" s="135">
        <f t="shared" si="3"/>
        <v>0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</row>
    <row r="33" spans="1:70" s="29" customFormat="1">
      <c r="A33" s="713"/>
      <c r="B33" s="734"/>
      <c r="C33" s="7" t="s">
        <v>65</v>
      </c>
      <c r="D33" s="6" t="s">
        <v>18</v>
      </c>
      <c r="E33" s="133">
        <f t="shared" si="0"/>
        <v>0</v>
      </c>
      <c r="F33" s="134">
        <f t="shared" si="1"/>
        <v>0</v>
      </c>
      <c r="G33" s="135">
        <f t="shared" si="2"/>
        <v>0</v>
      </c>
      <c r="H33" s="135"/>
      <c r="I33" s="135">
        <f t="shared" si="3"/>
        <v>0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</row>
    <row r="34" spans="1:70" s="29" customFormat="1">
      <c r="A34" s="713"/>
      <c r="B34" s="734"/>
      <c r="C34" s="7" t="s">
        <v>66</v>
      </c>
      <c r="D34" s="6" t="s">
        <v>18</v>
      </c>
      <c r="E34" s="133">
        <f t="shared" si="0"/>
        <v>0</v>
      </c>
      <c r="F34" s="134">
        <f t="shared" si="1"/>
        <v>0</v>
      </c>
      <c r="G34" s="135">
        <f t="shared" si="2"/>
        <v>0</v>
      </c>
      <c r="H34" s="135"/>
      <c r="I34" s="135">
        <f t="shared" si="3"/>
        <v>0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</row>
    <row r="35" spans="1:70" s="29" customFormat="1" ht="25.5" customHeight="1">
      <c r="A35" s="713"/>
      <c r="B35" s="734"/>
      <c r="C35" s="257" t="s">
        <v>27</v>
      </c>
      <c r="D35" s="2"/>
      <c r="E35" s="9" t="s">
        <v>19</v>
      </c>
      <c r="F35" s="9" t="s">
        <v>20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</row>
    <row r="36" spans="1:70" s="29" customFormat="1" ht="23.25" customHeight="1">
      <c r="A36" s="713"/>
      <c r="B36" s="734"/>
      <c r="C36" s="248" t="s">
        <v>220</v>
      </c>
      <c r="D36" s="11" t="s">
        <v>18</v>
      </c>
      <c r="E36" s="136">
        <f>SUM(E37:E45)/9</f>
        <v>0</v>
      </c>
      <c r="F36" s="136">
        <f>SUM(F37:F45)/3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1:70" s="29" customFormat="1">
      <c r="A37" s="713"/>
      <c r="B37" s="734"/>
      <c r="C37" s="7" t="s">
        <v>60</v>
      </c>
      <c r="D37" s="6" t="s">
        <v>18</v>
      </c>
      <c r="E37" s="636">
        <v>0</v>
      </c>
      <c r="F37" s="553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</row>
    <row r="38" spans="1:70" s="29" customFormat="1">
      <c r="A38" s="713"/>
      <c r="B38" s="734"/>
      <c r="C38" s="7" t="s">
        <v>61</v>
      </c>
      <c r="D38" s="6" t="s">
        <v>18</v>
      </c>
      <c r="E38" s="636">
        <v>0</v>
      </c>
      <c r="F38" s="553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</row>
    <row r="39" spans="1:70" s="29" customFormat="1">
      <c r="A39" s="713"/>
      <c r="B39" s="734"/>
      <c r="C39" s="7" t="s">
        <v>62</v>
      </c>
      <c r="D39" s="6" t="s">
        <v>18</v>
      </c>
      <c r="E39" s="636">
        <v>0</v>
      </c>
      <c r="F39" s="553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</row>
    <row r="40" spans="1:70" s="29" customFormat="1">
      <c r="A40" s="713"/>
      <c r="B40" s="734"/>
      <c r="C40" s="7" t="s">
        <v>29</v>
      </c>
      <c r="D40" s="6" t="s">
        <v>18</v>
      </c>
      <c r="E40" s="636">
        <v>0</v>
      </c>
      <c r="F40" s="133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</row>
    <row r="41" spans="1:70" s="29" customFormat="1">
      <c r="A41" s="713"/>
      <c r="B41" s="734"/>
      <c r="C41" s="7" t="s">
        <v>63</v>
      </c>
      <c r="D41" s="6" t="s">
        <v>18</v>
      </c>
      <c r="E41" s="636">
        <v>0</v>
      </c>
      <c r="F41" s="133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</row>
    <row r="42" spans="1:70" s="29" customFormat="1">
      <c r="A42" s="713"/>
      <c r="B42" s="734"/>
      <c r="C42" s="7" t="s">
        <v>64</v>
      </c>
      <c r="D42" s="6" t="s">
        <v>18</v>
      </c>
      <c r="E42" s="636">
        <v>0</v>
      </c>
      <c r="F42" s="133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</row>
    <row r="43" spans="1:70" s="29" customFormat="1">
      <c r="A43" s="713"/>
      <c r="B43" s="734"/>
      <c r="C43" s="7" t="s">
        <v>30</v>
      </c>
      <c r="D43" s="6" t="s">
        <v>18</v>
      </c>
      <c r="E43" s="636">
        <v>0</v>
      </c>
      <c r="F43" s="133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</row>
    <row r="44" spans="1:70" s="29" customFormat="1">
      <c r="A44" s="713"/>
      <c r="B44" s="734"/>
      <c r="C44" s="7" t="s">
        <v>65</v>
      </c>
      <c r="D44" s="6" t="s">
        <v>18</v>
      </c>
      <c r="E44" s="636">
        <v>0</v>
      </c>
      <c r="F44" s="133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</row>
    <row r="45" spans="1:70" s="29" customFormat="1">
      <c r="A45" s="713"/>
      <c r="B45" s="734"/>
      <c r="C45" s="7" t="s">
        <v>66</v>
      </c>
      <c r="D45" s="6" t="s">
        <v>18</v>
      </c>
      <c r="E45" s="636">
        <v>0</v>
      </c>
      <c r="F45" s="133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</row>
    <row r="46" spans="1:70">
      <c r="L46" s="91"/>
    </row>
    <row r="47" spans="1:70">
      <c r="B47" s="682"/>
      <c r="C47" s="682"/>
      <c r="D47" s="682"/>
      <c r="E47" s="682"/>
      <c r="F47" s="682"/>
      <c r="G47" s="682"/>
    </row>
    <row r="50" spans="12:12">
      <c r="L50" s="111"/>
    </row>
  </sheetData>
  <mergeCells count="26">
    <mergeCell ref="L8:L11"/>
    <mergeCell ref="G13:I13"/>
    <mergeCell ref="A6:K6"/>
    <mergeCell ref="A1:K1"/>
    <mergeCell ref="A2:K2"/>
    <mergeCell ref="A3:K3"/>
    <mergeCell ref="A4:K4"/>
    <mergeCell ref="A5:K5"/>
    <mergeCell ref="A13:A14"/>
    <mergeCell ref="A7:K7"/>
    <mergeCell ref="A8:A11"/>
    <mergeCell ref="J8:J11"/>
    <mergeCell ref="B9:B10"/>
    <mergeCell ref="G9:I10"/>
    <mergeCell ref="A15:G15"/>
    <mergeCell ref="A16:G16"/>
    <mergeCell ref="A17:A19"/>
    <mergeCell ref="B17:F17"/>
    <mergeCell ref="B18:B19"/>
    <mergeCell ref="C18:F18"/>
    <mergeCell ref="B47:G47"/>
    <mergeCell ref="E23:F23"/>
    <mergeCell ref="C23:D24"/>
    <mergeCell ref="G23:I23"/>
    <mergeCell ref="A21:A45"/>
    <mergeCell ref="B21:B45"/>
  </mergeCells>
  <conditionalFormatting sqref="L13">
    <cfRule type="expression" dxfId="15" priority="3">
      <formula>$D$13&lt;&gt;$L$13</formula>
    </cfRule>
  </conditionalFormatting>
  <conditionalFormatting sqref="L14">
    <cfRule type="expression" dxfId="14" priority="2">
      <formula>$G$14&lt;&gt;$L$14</formula>
    </cfRule>
  </conditionalFormatting>
  <conditionalFormatting sqref="L13">
    <cfRule type="expression" dxfId="13" priority="1">
      <formula>$D$13&lt;&gt;$L$13</formula>
    </cfRule>
  </conditionalFormatting>
  <pageMargins left="0.7" right="0.7" top="0.75" bottom="0.75" header="0.3" footer="0.3"/>
  <pageSetup paperSize="9" scale="43" orientation="portrait" r:id="rId1"/>
  <colBreaks count="1" manualBreakCount="1">
    <brk id="11" max="69" man="1"/>
  </colBreaks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rgb="FFFFFF99"/>
  </sheetPr>
  <dimension ref="A1:CG50"/>
  <sheetViews>
    <sheetView view="pageBreakPreview" topLeftCell="A13" zoomScale="70" zoomScaleNormal="70" zoomScaleSheetLayoutView="70" workbookViewId="0">
      <selection activeCell="E37" activeCellId="1" sqref="L14 E37:E45"/>
    </sheetView>
  </sheetViews>
  <sheetFormatPr defaultColWidth="9.140625" defaultRowHeight="15.75"/>
  <cols>
    <col min="1" max="1" width="4.85546875" style="34" customWidth="1"/>
    <col min="2" max="2" width="12.28515625" style="206" customWidth="1"/>
    <col min="3" max="3" width="89.85546875" style="34" customWidth="1"/>
    <col min="4" max="4" width="10.42578125" style="35" customWidth="1"/>
    <col min="5" max="5" width="15.42578125" style="35" customWidth="1"/>
    <col min="6" max="6" width="14.7109375" style="35" customWidth="1"/>
    <col min="7" max="7" width="12.28515625" style="36" customWidth="1"/>
    <col min="8" max="8" width="12.140625" style="28" customWidth="1"/>
    <col min="9" max="9" width="14" style="28" customWidth="1"/>
    <col min="10" max="10" width="13" style="28" bestFit="1" customWidth="1"/>
    <col min="11" max="11" width="10.7109375" style="28" customWidth="1"/>
    <col min="12" max="12" width="20.140625" style="28" customWidth="1"/>
    <col min="13" max="13" width="10.140625" style="28" customWidth="1"/>
    <col min="14" max="16384" width="9.140625" style="28"/>
  </cols>
  <sheetData>
    <row r="1" spans="1:85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</row>
    <row r="2" spans="1:85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</row>
    <row r="3" spans="1:85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</row>
    <row r="4" spans="1:85" s="13" customFormat="1">
      <c r="A4" s="724" t="s">
        <v>216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</row>
    <row r="5" spans="1:85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</row>
    <row r="6" spans="1:85" s="13" customFormat="1">
      <c r="A6" s="701" t="s">
        <v>86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</row>
    <row r="7" spans="1:85" s="13" customFormat="1" ht="16.5" thickBot="1">
      <c r="A7" s="701" t="s">
        <v>277</v>
      </c>
      <c r="B7" s="701"/>
      <c r="C7" s="701"/>
      <c r="D7" s="701"/>
      <c r="E7" s="701"/>
      <c r="F7" s="701"/>
      <c r="G7" s="701"/>
      <c r="H7" s="701"/>
      <c r="I7" s="701"/>
      <c r="J7" s="701"/>
      <c r="K7" s="70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</row>
    <row r="8" spans="1:85" s="23" customFormat="1">
      <c r="A8" s="703" t="s">
        <v>0</v>
      </c>
      <c r="B8" s="126" t="s">
        <v>48</v>
      </c>
      <c r="C8" s="127"/>
      <c r="D8" s="127"/>
      <c r="E8" s="127"/>
      <c r="F8" s="128"/>
      <c r="G8" s="128"/>
      <c r="H8" s="128"/>
      <c r="I8" s="129"/>
      <c r="J8" s="680" t="s">
        <v>49</v>
      </c>
      <c r="K8" s="12"/>
      <c r="L8" s="652" t="s">
        <v>423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</row>
    <row r="9" spans="1:85" s="13" customFormat="1" ht="50.25" customHeight="1">
      <c r="A9" s="704"/>
      <c r="B9" s="695" t="s">
        <v>1</v>
      </c>
      <c r="C9" s="122" t="s">
        <v>2</v>
      </c>
      <c r="D9" s="123"/>
      <c r="E9" s="123"/>
      <c r="F9" s="123"/>
      <c r="G9" s="702" t="s">
        <v>3</v>
      </c>
      <c r="H9" s="702"/>
      <c r="I9" s="702"/>
      <c r="J9" s="681"/>
      <c r="K9" s="12"/>
      <c r="L9" s="653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</row>
    <row r="10" spans="1:85" s="13" customFormat="1" ht="8.25" customHeight="1">
      <c r="A10" s="704"/>
      <c r="B10" s="695"/>
      <c r="C10" s="124"/>
      <c r="D10" s="125"/>
      <c r="E10" s="125"/>
      <c r="F10" s="125"/>
      <c r="G10" s="702"/>
      <c r="H10" s="702"/>
      <c r="I10" s="702"/>
      <c r="J10" s="681"/>
      <c r="K10" s="12"/>
      <c r="L10" s="65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spans="1:85" s="13" customFormat="1" ht="18.75">
      <c r="A11" s="704"/>
      <c r="B11" s="54"/>
      <c r="C11" s="54"/>
      <c r="D11" s="55" t="s">
        <v>218</v>
      </c>
      <c r="E11" s="55" t="s">
        <v>219</v>
      </c>
      <c r="F11" s="56" t="s">
        <v>4</v>
      </c>
      <c r="G11" s="56" t="s">
        <v>5</v>
      </c>
      <c r="H11" s="57" t="s">
        <v>6</v>
      </c>
      <c r="I11" s="209" t="s">
        <v>7</v>
      </c>
      <c r="J11" s="681"/>
      <c r="K11" s="12"/>
      <c r="L11" s="654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</row>
    <row r="12" spans="1:85" s="13" customFormat="1">
      <c r="A12" s="208">
        <v>1</v>
      </c>
      <c r="B12" s="210" t="s">
        <v>8</v>
      </c>
      <c r="C12" s="210" t="s">
        <v>9</v>
      </c>
      <c r="D12" s="58">
        <v>4</v>
      </c>
      <c r="E12" s="58">
        <v>5</v>
      </c>
      <c r="F12" s="59">
        <v>6</v>
      </c>
      <c r="G12" s="58">
        <v>7</v>
      </c>
      <c r="H12" s="58">
        <v>8</v>
      </c>
      <c r="I12" s="59">
        <v>9</v>
      </c>
      <c r="J12" s="58">
        <v>10</v>
      </c>
      <c r="K12" s="12"/>
      <c r="L12" s="2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85" s="13" customFormat="1" ht="89.25" customHeight="1" thickBot="1">
      <c r="A13" s="704" t="s">
        <v>10</v>
      </c>
      <c r="B13" s="211" t="s">
        <v>216</v>
      </c>
      <c r="C13" s="39" t="s">
        <v>217</v>
      </c>
      <c r="D13" s="79">
        <f>E22</f>
        <v>0</v>
      </c>
      <c r="E13" s="37">
        <f>F22</f>
        <v>0</v>
      </c>
      <c r="F13" s="37" t="e">
        <f>IF(E13/D13*100&gt;100,100,E13/D13*100)</f>
        <v>#DIV/0!</v>
      </c>
      <c r="G13" s="735"/>
      <c r="H13" s="736"/>
      <c r="I13" s="737"/>
      <c r="J13" s="137"/>
      <c r="K13" s="12"/>
      <c r="L13" s="190">
        <v>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spans="1:85" s="13" customFormat="1" ht="24" customHeight="1" thickBot="1">
      <c r="A14" s="738"/>
      <c r="B14" s="525" t="s">
        <v>54</v>
      </c>
      <c r="C14" s="546" t="s">
        <v>55</v>
      </c>
      <c r="D14" s="547" t="s">
        <v>72</v>
      </c>
      <c r="E14" s="548" t="s">
        <v>72</v>
      </c>
      <c r="F14" s="549" t="e">
        <f>F13</f>
        <v>#DIV/0!</v>
      </c>
      <c r="G14" s="529">
        <f>E36</f>
        <v>0</v>
      </c>
      <c r="H14" s="529">
        <f>F36</f>
        <v>0</v>
      </c>
      <c r="I14" s="550">
        <f>IF(G14=0,0,IF(H14/G14*100&gt;100,100,H14/G14*100))</f>
        <v>0</v>
      </c>
      <c r="J14" s="550" t="e">
        <f>(F14+I14)/2</f>
        <v>#DIV/0!</v>
      </c>
      <c r="K14" s="12"/>
      <c r="L14" s="190">
        <v>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spans="1:85" s="29" customFormat="1">
      <c r="A15" s="663"/>
      <c r="B15" s="663"/>
      <c r="C15" s="663"/>
      <c r="D15" s="663"/>
      <c r="E15" s="663"/>
      <c r="F15" s="663"/>
      <c r="G15" s="663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</row>
    <row r="16" spans="1:85" s="29" customFormat="1" ht="16.5" customHeight="1">
      <c r="A16" s="663" t="s">
        <v>11</v>
      </c>
      <c r="B16" s="663"/>
      <c r="C16" s="663"/>
      <c r="D16" s="663"/>
      <c r="E16" s="663"/>
      <c r="F16" s="663"/>
      <c r="G16" s="66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</row>
    <row r="17" spans="1:76" s="30" customFormat="1" ht="14.25" customHeight="1">
      <c r="A17" s="716" t="s">
        <v>0</v>
      </c>
      <c r="B17" s="718" t="s">
        <v>48</v>
      </c>
      <c r="C17" s="718"/>
      <c r="D17" s="718"/>
      <c r="E17" s="718"/>
      <c r="F17" s="71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</row>
    <row r="18" spans="1:76" s="29" customFormat="1">
      <c r="A18" s="716"/>
      <c r="B18" s="717" t="s">
        <v>21</v>
      </c>
      <c r="C18" s="719"/>
      <c r="D18" s="719"/>
      <c r="E18" s="719"/>
      <c r="F18" s="719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</row>
    <row r="19" spans="1:76" s="29" customFormat="1" ht="47.25">
      <c r="A19" s="716"/>
      <c r="B19" s="717"/>
      <c r="C19" s="518" t="s">
        <v>12</v>
      </c>
      <c r="D19" s="519" t="s">
        <v>13</v>
      </c>
      <c r="E19" s="519" t="s">
        <v>14</v>
      </c>
      <c r="F19" s="519" t="s">
        <v>15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</row>
    <row r="20" spans="1:76" s="29" customFormat="1">
      <c r="A20" s="520">
        <v>1</v>
      </c>
      <c r="B20" s="518" t="s">
        <v>8</v>
      </c>
      <c r="C20" s="518" t="s">
        <v>9</v>
      </c>
      <c r="D20" s="486">
        <v>4</v>
      </c>
      <c r="E20" s="486">
        <v>5</v>
      </c>
      <c r="F20" s="486">
        <v>6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</row>
    <row r="21" spans="1:76" s="29" customFormat="1" ht="24" customHeight="1">
      <c r="A21" s="712" t="s">
        <v>75</v>
      </c>
      <c r="B21" s="734" t="s">
        <v>216</v>
      </c>
      <c r="C21" s="551" t="s">
        <v>24</v>
      </c>
      <c r="D21" s="42"/>
      <c r="E21" s="44" t="s">
        <v>16</v>
      </c>
      <c r="F21" s="44" t="s">
        <v>17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</row>
    <row r="22" spans="1:76" s="30" customFormat="1" ht="28.5" customHeight="1">
      <c r="A22" s="713"/>
      <c r="B22" s="734"/>
      <c r="C22" s="32" t="s">
        <v>221</v>
      </c>
      <c r="D22" s="4" t="s">
        <v>25</v>
      </c>
      <c r="E22" s="5">
        <f>IF(E36=0,0,ROUND(F25/E25*100,2))</f>
        <v>0</v>
      </c>
      <c r="F22" s="5">
        <f>IF(F36=0,0,ROUND(I25/G25*100,2))</f>
        <v>0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</row>
    <row r="23" spans="1:76" s="132" customFormat="1" ht="28.5" customHeight="1">
      <c r="A23" s="713"/>
      <c r="B23" s="734"/>
      <c r="C23" s="727"/>
      <c r="D23" s="728"/>
      <c r="E23" s="739" t="s">
        <v>14</v>
      </c>
      <c r="F23" s="740"/>
      <c r="G23" s="741" t="s">
        <v>163</v>
      </c>
      <c r="H23" s="742"/>
      <c r="I23" s="743"/>
    </row>
    <row r="24" spans="1:76" s="132" customFormat="1" ht="63.75" customHeight="1">
      <c r="A24" s="713"/>
      <c r="B24" s="734"/>
      <c r="C24" s="729"/>
      <c r="D24" s="730"/>
      <c r="E24" s="552" t="s">
        <v>223</v>
      </c>
      <c r="F24" s="552" t="s">
        <v>222</v>
      </c>
      <c r="G24" s="552" t="s">
        <v>223</v>
      </c>
      <c r="H24" s="552" t="s">
        <v>224</v>
      </c>
      <c r="I24" s="552" t="s">
        <v>222</v>
      </c>
    </row>
    <row r="25" spans="1:76" ht="21.75" customHeight="1">
      <c r="A25" s="713"/>
      <c r="B25" s="734"/>
      <c r="C25" s="32"/>
      <c r="D25" s="4"/>
      <c r="E25" s="131">
        <f>ROUND(SUM(E26:E34)/9,2)</f>
        <v>0</v>
      </c>
      <c r="F25" s="131">
        <f>ROUND(SUM(F26:F34)/9,2)</f>
        <v>0</v>
      </c>
      <c r="G25" s="131">
        <f>ROUND(SUM(G26:G34)/3,2)</f>
        <v>0</v>
      </c>
      <c r="H25" s="131">
        <f>ROUND(SUM(H26:H34)/3,2)</f>
        <v>0</v>
      </c>
      <c r="I25" s="131">
        <f>ROUND(SUM(I26:I34)/3,2)</f>
        <v>0</v>
      </c>
      <c r="L25" s="88"/>
    </row>
    <row r="26" spans="1:76" s="29" customFormat="1">
      <c r="A26" s="713"/>
      <c r="B26" s="734"/>
      <c r="C26" s="7" t="s">
        <v>60</v>
      </c>
      <c r="D26" s="6" t="s">
        <v>18</v>
      </c>
      <c r="E26" s="133">
        <f>E37</f>
        <v>0</v>
      </c>
      <c r="F26" s="134">
        <f>E26</f>
        <v>0</v>
      </c>
      <c r="G26" s="135">
        <f>F37</f>
        <v>0</v>
      </c>
      <c r="H26" s="554"/>
      <c r="I26" s="135">
        <f>G26-H26</f>
        <v>0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</row>
    <row r="27" spans="1:76" s="29" customFormat="1">
      <c r="A27" s="713"/>
      <c r="B27" s="734"/>
      <c r="C27" s="7" t="s">
        <v>61</v>
      </c>
      <c r="D27" s="6" t="s">
        <v>18</v>
      </c>
      <c r="E27" s="133">
        <f t="shared" ref="E27:E34" si="0">E38</f>
        <v>0</v>
      </c>
      <c r="F27" s="134">
        <f t="shared" ref="F27:F34" si="1">E27</f>
        <v>0</v>
      </c>
      <c r="G27" s="135">
        <f t="shared" ref="G27:G34" si="2">F38</f>
        <v>0</v>
      </c>
      <c r="H27" s="554"/>
      <c r="I27" s="135">
        <f t="shared" ref="I27:I34" si="3">G27-H27</f>
        <v>0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</row>
    <row r="28" spans="1:76" s="29" customFormat="1">
      <c r="A28" s="713"/>
      <c r="B28" s="734"/>
      <c r="C28" s="7" t="s">
        <v>62</v>
      </c>
      <c r="D28" s="6" t="s">
        <v>18</v>
      </c>
      <c r="E28" s="133">
        <f t="shared" si="0"/>
        <v>0</v>
      </c>
      <c r="F28" s="134">
        <f t="shared" si="1"/>
        <v>0</v>
      </c>
      <c r="G28" s="135">
        <f t="shared" si="2"/>
        <v>0</v>
      </c>
      <c r="H28" s="554"/>
      <c r="I28" s="135">
        <f t="shared" si="3"/>
        <v>0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</row>
    <row r="29" spans="1:76" s="29" customFormat="1">
      <c r="A29" s="713"/>
      <c r="B29" s="734"/>
      <c r="C29" s="7" t="s">
        <v>29</v>
      </c>
      <c r="D29" s="6" t="s">
        <v>18</v>
      </c>
      <c r="E29" s="133">
        <f t="shared" si="0"/>
        <v>0</v>
      </c>
      <c r="F29" s="134">
        <f t="shared" si="1"/>
        <v>0</v>
      </c>
      <c r="G29" s="135">
        <f t="shared" si="2"/>
        <v>0</v>
      </c>
      <c r="H29" s="135"/>
      <c r="I29" s="135">
        <f t="shared" si="3"/>
        <v>0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</row>
    <row r="30" spans="1:76" s="29" customFormat="1">
      <c r="A30" s="713"/>
      <c r="B30" s="734"/>
      <c r="C30" s="7" t="s">
        <v>63</v>
      </c>
      <c r="D30" s="6" t="s">
        <v>18</v>
      </c>
      <c r="E30" s="133">
        <f t="shared" si="0"/>
        <v>0</v>
      </c>
      <c r="F30" s="134">
        <f t="shared" si="1"/>
        <v>0</v>
      </c>
      <c r="G30" s="135">
        <f t="shared" si="2"/>
        <v>0</v>
      </c>
      <c r="H30" s="135"/>
      <c r="I30" s="135">
        <f t="shared" si="3"/>
        <v>0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</row>
    <row r="31" spans="1:76" s="29" customFormat="1">
      <c r="A31" s="713"/>
      <c r="B31" s="734"/>
      <c r="C31" s="7" t="s">
        <v>64</v>
      </c>
      <c r="D31" s="6" t="s">
        <v>18</v>
      </c>
      <c r="E31" s="133">
        <f t="shared" si="0"/>
        <v>0</v>
      </c>
      <c r="F31" s="134">
        <f t="shared" si="1"/>
        <v>0</v>
      </c>
      <c r="G31" s="135">
        <f t="shared" si="2"/>
        <v>0</v>
      </c>
      <c r="H31" s="135"/>
      <c r="I31" s="135">
        <f t="shared" si="3"/>
        <v>0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</row>
    <row r="32" spans="1:76" s="29" customFormat="1">
      <c r="A32" s="713"/>
      <c r="B32" s="734"/>
      <c r="C32" s="7" t="s">
        <v>30</v>
      </c>
      <c r="D32" s="6" t="s">
        <v>18</v>
      </c>
      <c r="E32" s="133">
        <f t="shared" si="0"/>
        <v>0</v>
      </c>
      <c r="F32" s="134">
        <f t="shared" si="1"/>
        <v>0</v>
      </c>
      <c r="G32" s="135">
        <f t="shared" si="2"/>
        <v>0</v>
      </c>
      <c r="H32" s="135"/>
      <c r="I32" s="135">
        <f t="shared" si="3"/>
        <v>0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</row>
    <row r="33" spans="1:70" s="29" customFormat="1">
      <c r="A33" s="713"/>
      <c r="B33" s="734"/>
      <c r="C33" s="7" t="s">
        <v>65</v>
      </c>
      <c r="D33" s="6" t="s">
        <v>18</v>
      </c>
      <c r="E33" s="133">
        <f t="shared" si="0"/>
        <v>0</v>
      </c>
      <c r="F33" s="134">
        <f t="shared" si="1"/>
        <v>0</v>
      </c>
      <c r="G33" s="135">
        <f t="shared" si="2"/>
        <v>0</v>
      </c>
      <c r="H33" s="135"/>
      <c r="I33" s="135">
        <f t="shared" si="3"/>
        <v>0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</row>
    <row r="34" spans="1:70" s="29" customFormat="1">
      <c r="A34" s="713"/>
      <c r="B34" s="734"/>
      <c r="C34" s="7" t="s">
        <v>66</v>
      </c>
      <c r="D34" s="6" t="s">
        <v>18</v>
      </c>
      <c r="E34" s="133">
        <f t="shared" si="0"/>
        <v>0</v>
      </c>
      <c r="F34" s="134">
        <f t="shared" si="1"/>
        <v>0</v>
      </c>
      <c r="G34" s="135">
        <f t="shared" si="2"/>
        <v>0</v>
      </c>
      <c r="H34" s="135"/>
      <c r="I34" s="135">
        <f t="shared" si="3"/>
        <v>0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</row>
    <row r="35" spans="1:70" s="29" customFormat="1" ht="25.5" customHeight="1">
      <c r="A35" s="713"/>
      <c r="B35" s="734"/>
      <c r="C35" s="257" t="s">
        <v>27</v>
      </c>
      <c r="D35" s="2"/>
      <c r="E35" s="9" t="s">
        <v>19</v>
      </c>
      <c r="F35" s="9" t="s">
        <v>20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</row>
    <row r="36" spans="1:70" s="29" customFormat="1">
      <c r="A36" s="713"/>
      <c r="B36" s="734"/>
      <c r="C36" s="32" t="s">
        <v>220</v>
      </c>
      <c r="D36" s="11" t="s">
        <v>18</v>
      </c>
      <c r="E36" s="136">
        <f>SUM(E37:E45)/9</f>
        <v>0</v>
      </c>
      <c r="F36" s="136">
        <f>SUM(F37:F45)/3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1:70" s="29" customFormat="1">
      <c r="A37" s="713"/>
      <c r="B37" s="734"/>
      <c r="C37" s="7" t="s">
        <v>60</v>
      </c>
      <c r="D37" s="6" t="s">
        <v>18</v>
      </c>
      <c r="E37" s="636">
        <v>0</v>
      </c>
      <c r="F37" s="553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</row>
    <row r="38" spans="1:70" s="29" customFormat="1">
      <c r="A38" s="713"/>
      <c r="B38" s="734"/>
      <c r="C38" s="7" t="s">
        <v>61</v>
      </c>
      <c r="D38" s="6" t="s">
        <v>18</v>
      </c>
      <c r="E38" s="636">
        <v>0</v>
      </c>
      <c r="F38" s="553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</row>
    <row r="39" spans="1:70" s="29" customFormat="1">
      <c r="A39" s="713"/>
      <c r="B39" s="734"/>
      <c r="C39" s="7" t="s">
        <v>62</v>
      </c>
      <c r="D39" s="6" t="s">
        <v>18</v>
      </c>
      <c r="E39" s="636">
        <v>0</v>
      </c>
      <c r="F39" s="553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</row>
    <row r="40" spans="1:70" s="29" customFormat="1">
      <c r="A40" s="713"/>
      <c r="B40" s="734"/>
      <c r="C40" s="7" t="s">
        <v>29</v>
      </c>
      <c r="D40" s="6" t="s">
        <v>18</v>
      </c>
      <c r="E40" s="636">
        <v>0</v>
      </c>
      <c r="F40" s="133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</row>
    <row r="41" spans="1:70" s="29" customFormat="1">
      <c r="A41" s="713"/>
      <c r="B41" s="734"/>
      <c r="C41" s="7" t="s">
        <v>63</v>
      </c>
      <c r="D41" s="6" t="s">
        <v>18</v>
      </c>
      <c r="E41" s="636">
        <v>0</v>
      </c>
      <c r="F41" s="133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</row>
    <row r="42" spans="1:70" s="29" customFormat="1">
      <c r="A42" s="713"/>
      <c r="B42" s="734"/>
      <c r="C42" s="7" t="s">
        <v>64</v>
      </c>
      <c r="D42" s="6" t="s">
        <v>18</v>
      </c>
      <c r="E42" s="636">
        <v>0</v>
      </c>
      <c r="F42" s="133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</row>
    <row r="43" spans="1:70" s="29" customFormat="1">
      <c r="A43" s="713"/>
      <c r="B43" s="734"/>
      <c r="C43" s="7" t="s">
        <v>30</v>
      </c>
      <c r="D43" s="6" t="s">
        <v>18</v>
      </c>
      <c r="E43" s="636">
        <v>0</v>
      </c>
      <c r="F43" s="133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</row>
    <row r="44" spans="1:70" s="29" customFormat="1">
      <c r="A44" s="713"/>
      <c r="B44" s="734"/>
      <c r="C44" s="7" t="s">
        <v>65</v>
      </c>
      <c r="D44" s="6" t="s">
        <v>18</v>
      </c>
      <c r="E44" s="636">
        <v>0</v>
      </c>
      <c r="F44" s="133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</row>
    <row r="45" spans="1:70" s="29" customFormat="1">
      <c r="A45" s="713"/>
      <c r="B45" s="734"/>
      <c r="C45" s="7" t="s">
        <v>66</v>
      </c>
      <c r="D45" s="6" t="s">
        <v>18</v>
      </c>
      <c r="E45" s="636">
        <v>0</v>
      </c>
      <c r="F45" s="133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</row>
    <row r="46" spans="1:70">
      <c r="L46" s="91"/>
    </row>
    <row r="47" spans="1:70">
      <c r="B47" s="682"/>
      <c r="C47" s="682"/>
      <c r="D47" s="682"/>
      <c r="E47" s="682"/>
      <c r="F47" s="682"/>
      <c r="G47" s="682"/>
    </row>
    <row r="50" spans="12:12">
      <c r="L50" s="111"/>
    </row>
  </sheetData>
  <mergeCells count="26">
    <mergeCell ref="L8:L11"/>
    <mergeCell ref="G13:I13"/>
    <mergeCell ref="A13:A14"/>
    <mergeCell ref="A1:K1"/>
    <mergeCell ref="A2:K2"/>
    <mergeCell ref="A3:K3"/>
    <mergeCell ref="A4:K4"/>
    <mergeCell ref="A5:K5"/>
    <mergeCell ref="A6:K6"/>
    <mergeCell ref="A7:K7"/>
    <mergeCell ref="A8:A11"/>
    <mergeCell ref="J8:J11"/>
    <mergeCell ref="B9:B10"/>
    <mergeCell ref="G9:I10"/>
    <mergeCell ref="B47:G47"/>
    <mergeCell ref="A15:G15"/>
    <mergeCell ref="A16:G16"/>
    <mergeCell ref="A17:A19"/>
    <mergeCell ref="B17:F17"/>
    <mergeCell ref="B18:B19"/>
    <mergeCell ref="C18:F18"/>
    <mergeCell ref="A21:A45"/>
    <mergeCell ref="B21:B45"/>
    <mergeCell ref="C23:D24"/>
    <mergeCell ref="E23:F23"/>
    <mergeCell ref="G23:I23"/>
  </mergeCells>
  <conditionalFormatting sqref="L13">
    <cfRule type="expression" dxfId="12" priority="2">
      <formula>$D$13&lt;&gt;$L$13</formula>
    </cfRule>
  </conditionalFormatting>
  <conditionalFormatting sqref="L14">
    <cfRule type="expression" dxfId="11" priority="1">
      <formula>$G$14&lt;&gt;$L$14</formula>
    </cfRule>
  </conditionalFormatting>
  <pageMargins left="0.7" right="0.7" top="0.75" bottom="0.75" header="0.3" footer="0.3"/>
  <pageSetup paperSize="9" scale="43" orientation="portrait" r:id="rId1"/>
  <colBreaks count="1" manualBreakCount="1">
    <brk id="11" max="69" man="1"/>
  </colBreaks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rgb="FFFFFF99"/>
  </sheetPr>
  <dimension ref="A1:CG50"/>
  <sheetViews>
    <sheetView view="pageBreakPreview" topLeftCell="A13" zoomScale="70" zoomScaleNormal="70" zoomScaleSheetLayoutView="70" workbookViewId="0">
      <selection activeCell="E37" activeCellId="1" sqref="L14 E37:E45"/>
    </sheetView>
  </sheetViews>
  <sheetFormatPr defaultColWidth="9.140625" defaultRowHeight="15.75"/>
  <cols>
    <col min="1" max="1" width="4.85546875" style="34" customWidth="1"/>
    <col min="2" max="2" width="12.28515625" style="206" customWidth="1"/>
    <col min="3" max="3" width="89.85546875" style="34" customWidth="1"/>
    <col min="4" max="4" width="10.42578125" style="35" customWidth="1"/>
    <col min="5" max="5" width="15.42578125" style="35" customWidth="1"/>
    <col min="6" max="6" width="14.7109375" style="35" customWidth="1"/>
    <col min="7" max="7" width="12.28515625" style="36" customWidth="1"/>
    <col min="8" max="8" width="12.140625" style="28" customWidth="1"/>
    <col min="9" max="9" width="14" style="28" customWidth="1"/>
    <col min="10" max="10" width="13" style="28" bestFit="1" customWidth="1"/>
    <col min="11" max="11" width="10.7109375" style="28" customWidth="1"/>
    <col min="12" max="12" width="20.140625" style="28" customWidth="1"/>
    <col min="13" max="13" width="10.140625" style="28" customWidth="1"/>
    <col min="14" max="16384" width="9.140625" style="28"/>
  </cols>
  <sheetData>
    <row r="1" spans="1:85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</row>
    <row r="2" spans="1:85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</row>
    <row r="3" spans="1:85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</row>
    <row r="4" spans="1:85" s="13" customFormat="1">
      <c r="A4" s="724" t="s">
        <v>216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</row>
    <row r="5" spans="1:85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</row>
    <row r="6" spans="1:85" s="13" customFormat="1">
      <c r="A6" s="701" t="s">
        <v>86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</row>
    <row r="7" spans="1:85" s="13" customFormat="1" ht="16.5" thickBot="1">
      <c r="A7" s="701" t="s">
        <v>340</v>
      </c>
      <c r="B7" s="701"/>
      <c r="C7" s="701"/>
      <c r="D7" s="701"/>
      <c r="E7" s="701"/>
      <c r="F7" s="701"/>
      <c r="G7" s="701"/>
      <c r="H7" s="701"/>
      <c r="I7" s="701"/>
      <c r="J7" s="701"/>
      <c r="K7" s="70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</row>
    <row r="8" spans="1:85" s="23" customFormat="1">
      <c r="A8" s="703" t="s">
        <v>0</v>
      </c>
      <c r="B8" s="126" t="s">
        <v>48</v>
      </c>
      <c r="C8" s="127"/>
      <c r="D8" s="127"/>
      <c r="E8" s="127"/>
      <c r="F8" s="128"/>
      <c r="G8" s="128"/>
      <c r="H8" s="128"/>
      <c r="I8" s="129"/>
      <c r="J8" s="680" t="s">
        <v>49</v>
      </c>
      <c r="K8" s="12"/>
      <c r="L8" s="652" t="s">
        <v>423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</row>
    <row r="9" spans="1:85" s="13" customFormat="1" ht="50.25" customHeight="1">
      <c r="A9" s="704"/>
      <c r="B9" s="695" t="s">
        <v>1</v>
      </c>
      <c r="C9" s="122" t="s">
        <v>2</v>
      </c>
      <c r="D9" s="123"/>
      <c r="E9" s="123"/>
      <c r="F9" s="123"/>
      <c r="G9" s="702" t="s">
        <v>3</v>
      </c>
      <c r="H9" s="702"/>
      <c r="I9" s="702"/>
      <c r="J9" s="681"/>
      <c r="K9" s="12"/>
      <c r="L9" s="653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</row>
    <row r="10" spans="1:85" s="13" customFormat="1" ht="8.25" customHeight="1">
      <c r="A10" s="704"/>
      <c r="B10" s="695"/>
      <c r="C10" s="124"/>
      <c r="D10" s="125"/>
      <c r="E10" s="125"/>
      <c r="F10" s="125"/>
      <c r="G10" s="702"/>
      <c r="H10" s="702"/>
      <c r="I10" s="702"/>
      <c r="J10" s="681"/>
      <c r="K10" s="12"/>
      <c r="L10" s="65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spans="1:85" s="13" customFormat="1" ht="18.75">
      <c r="A11" s="704"/>
      <c r="B11" s="54"/>
      <c r="C11" s="54"/>
      <c r="D11" s="55" t="s">
        <v>218</v>
      </c>
      <c r="E11" s="55" t="s">
        <v>219</v>
      </c>
      <c r="F11" s="56" t="s">
        <v>4</v>
      </c>
      <c r="G11" s="56" t="s">
        <v>5</v>
      </c>
      <c r="H11" s="57" t="s">
        <v>6</v>
      </c>
      <c r="I11" s="209" t="s">
        <v>7</v>
      </c>
      <c r="J11" s="681"/>
      <c r="K11" s="12"/>
      <c r="L11" s="654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</row>
    <row r="12" spans="1:85" s="13" customFormat="1">
      <c r="A12" s="208">
        <v>1</v>
      </c>
      <c r="B12" s="210" t="s">
        <v>8</v>
      </c>
      <c r="C12" s="210" t="s">
        <v>9</v>
      </c>
      <c r="D12" s="58">
        <v>4</v>
      </c>
      <c r="E12" s="58">
        <v>5</v>
      </c>
      <c r="F12" s="59">
        <v>6</v>
      </c>
      <c r="G12" s="58">
        <v>7</v>
      </c>
      <c r="H12" s="58">
        <v>8</v>
      </c>
      <c r="I12" s="59">
        <v>9</v>
      </c>
      <c r="J12" s="58">
        <v>10</v>
      </c>
      <c r="K12" s="12"/>
      <c r="L12" s="2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85" s="13" customFormat="1" ht="89.25" customHeight="1" thickBot="1">
      <c r="A13" s="704" t="s">
        <v>10</v>
      </c>
      <c r="B13" s="211" t="s">
        <v>216</v>
      </c>
      <c r="C13" s="39" t="s">
        <v>217</v>
      </c>
      <c r="D13" s="79">
        <f>E22</f>
        <v>0</v>
      </c>
      <c r="E13" s="37">
        <f>F22</f>
        <v>0</v>
      </c>
      <c r="F13" s="37" t="e">
        <f>IF(E13/D13*100&gt;100,100,E13/D13*100)</f>
        <v>#DIV/0!</v>
      </c>
      <c r="G13" s="735"/>
      <c r="H13" s="736"/>
      <c r="I13" s="737"/>
      <c r="J13" s="137"/>
      <c r="K13" s="12"/>
      <c r="L13" s="190">
        <v>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spans="1:85" s="13" customFormat="1" ht="24" customHeight="1" thickBot="1">
      <c r="A14" s="738"/>
      <c r="B14" s="525" t="s">
        <v>54</v>
      </c>
      <c r="C14" s="546" t="s">
        <v>55</v>
      </c>
      <c r="D14" s="547" t="s">
        <v>72</v>
      </c>
      <c r="E14" s="548" t="s">
        <v>72</v>
      </c>
      <c r="F14" s="549" t="e">
        <f>F13</f>
        <v>#DIV/0!</v>
      </c>
      <c r="G14" s="529">
        <f>E36</f>
        <v>0</v>
      </c>
      <c r="H14" s="529">
        <f>F36</f>
        <v>0</v>
      </c>
      <c r="I14" s="550">
        <f>IF(G14=0,0,IF(H14/G14*100&gt;100,100,H14/G14*100))</f>
        <v>0</v>
      </c>
      <c r="J14" s="550" t="e">
        <f>(F14+I14)/2</f>
        <v>#DIV/0!</v>
      </c>
      <c r="K14" s="12"/>
      <c r="L14" s="190">
        <v>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spans="1:85" s="29" customFormat="1">
      <c r="A15" s="663"/>
      <c r="B15" s="663"/>
      <c r="C15" s="663"/>
      <c r="D15" s="663"/>
      <c r="E15" s="663"/>
      <c r="F15" s="663"/>
      <c r="G15" s="663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</row>
    <row r="16" spans="1:85" s="29" customFormat="1" ht="16.5" customHeight="1">
      <c r="A16" s="663" t="s">
        <v>11</v>
      </c>
      <c r="B16" s="663"/>
      <c r="C16" s="663"/>
      <c r="D16" s="663"/>
      <c r="E16" s="663"/>
      <c r="F16" s="663"/>
      <c r="G16" s="66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</row>
    <row r="17" spans="1:76" s="30" customFormat="1" ht="14.25" customHeight="1">
      <c r="A17" s="716" t="s">
        <v>0</v>
      </c>
      <c r="B17" s="718" t="s">
        <v>48</v>
      </c>
      <c r="C17" s="718"/>
      <c r="D17" s="718"/>
      <c r="E17" s="718"/>
      <c r="F17" s="71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</row>
    <row r="18" spans="1:76" s="29" customFormat="1">
      <c r="A18" s="716"/>
      <c r="B18" s="717" t="s">
        <v>21</v>
      </c>
      <c r="C18" s="719"/>
      <c r="D18" s="719"/>
      <c r="E18" s="719"/>
      <c r="F18" s="719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</row>
    <row r="19" spans="1:76" s="29" customFormat="1" ht="47.25">
      <c r="A19" s="716"/>
      <c r="B19" s="717"/>
      <c r="C19" s="518" t="s">
        <v>12</v>
      </c>
      <c r="D19" s="519" t="s">
        <v>13</v>
      </c>
      <c r="E19" s="519" t="s">
        <v>14</v>
      </c>
      <c r="F19" s="519" t="s">
        <v>15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</row>
    <row r="20" spans="1:76" s="29" customFormat="1">
      <c r="A20" s="520">
        <v>1</v>
      </c>
      <c r="B20" s="518" t="s">
        <v>8</v>
      </c>
      <c r="C20" s="518" t="s">
        <v>9</v>
      </c>
      <c r="D20" s="486">
        <v>4</v>
      </c>
      <c r="E20" s="486">
        <v>5</v>
      </c>
      <c r="F20" s="486">
        <v>6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</row>
    <row r="21" spans="1:76" s="29" customFormat="1" ht="24" customHeight="1">
      <c r="A21" s="712" t="s">
        <v>75</v>
      </c>
      <c r="B21" s="734" t="s">
        <v>216</v>
      </c>
      <c r="C21" s="551" t="s">
        <v>24</v>
      </c>
      <c r="D21" s="42"/>
      <c r="E21" s="44" t="s">
        <v>16</v>
      </c>
      <c r="F21" s="44" t="s">
        <v>17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</row>
    <row r="22" spans="1:76" s="30" customFormat="1" ht="28.5" customHeight="1">
      <c r="A22" s="713"/>
      <c r="B22" s="734"/>
      <c r="C22" s="32" t="s">
        <v>221</v>
      </c>
      <c r="D22" s="4" t="s">
        <v>25</v>
      </c>
      <c r="E22" s="5">
        <f>IF(E36=0,0,ROUND(F25/E25*100,2))</f>
        <v>0</v>
      </c>
      <c r="F22" s="5">
        <f>IF(F36=0,0,ROUND(I25/G25*100,2))</f>
        <v>0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</row>
    <row r="23" spans="1:76" s="132" customFormat="1" ht="28.5" customHeight="1">
      <c r="A23" s="713"/>
      <c r="B23" s="734"/>
      <c r="C23" s="727"/>
      <c r="D23" s="728"/>
      <c r="E23" s="739" t="s">
        <v>14</v>
      </c>
      <c r="F23" s="740"/>
      <c r="G23" s="741" t="s">
        <v>163</v>
      </c>
      <c r="H23" s="742"/>
      <c r="I23" s="743"/>
    </row>
    <row r="24" spans="1:76" s="132" customFormat="1" ht="63.75" customHeight="1">
      <c r="A24" s="713"/>
      <c r="B24" s="734"/>
      <c r="C24" s="729"/>
      <c r="D24" s="730"/>
      <c r="E24" s="552" t="s">
        <v>223</v>
      </c>
      <c r="F24" s="552" t="s">
        <v>222</v>
      </c>
      <c r="G24" s="552" t="s">
        <v>223</v>
      </c>
      <c r="H24" s="552" t="s">
        <v>224</v>
      </c>
      <c r="I24" s="552" t="s">
        <v>222</v>
      </c>
    </row>
    <row r="25" spans="1:76" ht="21.75" customHeight="1">
      <c r="A25" s="713"/>
      <c r="B25" s="734"/>
      <c r="C25" s="32"/>
      <c r="D25" s="4"/>
      <c r="E25" s="131">
        <f>ROUND(SUM(E26:E34)/9,2)</f>
        <v>0</v>
      </c>
      <c r="F25" s="131">
        <f>ROUND(SUM(F26:F34)/9,2)</f>
        <v>0</v>
      </c>
      <c r="G25" s="131">
        <f>ROUND(SUM(G26:G34)/3,2)</f>
        <v>0</v>
      </c>
      <c r="H25" s="131">
        <f>ROUND(SUM(H26:H34)/3,2)</f>
        <v>0</v>
      </c>
      <c r="I25" s="131">
        <f>ROUND(SUM(I26:I34)/3,2)</f>
        <v>0</v>
      </c>
      <c r="L25" s="88"/>
    </row>
    <row r="26" spans="1:76" s="29" customFormat="1">
      <c r="A26" s="713"/>
      <c r="B26" s="734"/>
      <c r="C26" s="7" t="s">
        <v>60</v>
      </c>
      <c r="D26" s="6" t="s">
        <v>18</v>
      </c>
      <c r="E26" s="133">
        <f>E37</f>
        <v>0</v>
      </c>
      <c r="F26" s="134">
        <f>E26</f>
        <v>0</v>
      </c>
      <c r="G26" s="135">
        <f>F37</f>
        <v>0</v>
      </c>
      <c r="H26" s="554"/>
      <c r="I26" s="135">
        <f>G26-H26</f>
        <v>0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</row>
    <row r="27" spans="1:76" s="29" customFormat="1">
      <c r="A27" s="713"/>
      <c r="B27" s="734"/>
      <c r="C27" s="7" t="s">
        <v>61</v>
      </c>
      <c r="D27" s="6" t="s">
        <v>18</v>
      </c>
      <c r="E27" s="133">
        <f t="shared" ref="E27:E34" si="0">E38</f>
        <v>0</v>
      </c>
      <c r="F27" s="134">
        <f t="shared" ref="F27:F34" si="1">E27</f>
        <v>0</v>
      </c>
      <c r="G27" s="135">
        <f t="shared" ref="G27:G34" si="2">F38</f>
        <v>0</v>
      </c>
      <c r="H27" s="554"/>
      <c r="I27" s="135">
        <f t="shared" ref="I27:I34" si="3">G27-H27</f>
        <v>0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</row>
    <row r="28" spans="1:76" s="29" customFormat="1">
      <c r="A28" s="713"/>
      <c r="B28" s="734"/>
      <c r="C28" s="7" t="s">
        <v>62</v>
      </c>
      <c r="D28" s="6" t="s">
        <v>18</v>
      </c>
      <c r="E28" s="133">
        <f t="shared" si="0"/>
        <v>0</v>
      </c>
      <c r="F28" s="134">
        <f t="shared" si="1"/>
        <v>0</v>
      </c>
      <c r="G28" s="135">
        <f t="shared" si="2"/>
        <v>0</v>
      </c>
      <c r="H28" s="554"/>
      <c r="I28" s="135">
        <f t="shared" si="3"/>
        <v>0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</row>
    <row r="29" spans="1:76" s="29" customFormat="1">
      <c r="A29" s="713"/>
      <c r="B29" s="734"/>
      <c r="C29" s="7" t="s">
        <v>29</v>
      </c>
      <c r="D29" s="6" t="s">
        <v>18</v>
      </c>
      <c r="E29" s="133">
        <f t="shared" si="0"/>
        <v>0</v>
      </c>
      <c r="F29" s="134">
        <f t="shared" si="1"/>
        <v>0</v>
      </c>
      <c r="G29" s="135">
        <f t="shared" si="2"/>
        <v>0</v>
      </c>
      <c r="H29" s="135"/>
      <c r="I29" s="135">
        <f t="shared" si="3"/>
        <v>0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</row>
    <row r="30" spans="1:76" s="29" customFormat="1">
      <c r="A30" s="713"/>
      <c r="B30" s="734"/>
      <c r="C30" s="7" t="s">
        <v>63</v>
      </c>
      <c r="D30" s="6" t="s">
        <v>18</v>
      </c>
      <c r="E30" s="133">
        <f t="shared" si="0"/>
        <v>0</v>
      </c>
      <c r="F30" s="134">
        <f t="shared" si="1"/>
        <v>0</v>
      </c>
      <c r="G30" s="135">
        <f t="shared" si="2"/>
        <v>0</v>
      </c>
      <c r="H30" s="135"/>
      <c r="I30" s="135">
        <f t="shared" si="3"/>
        <v>0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</row>
    <row r="31" spans="1:76" s="29" customFormat="1">
      <c r="A31" s="713"/>
      <c r="B31" s="734"/>
      <c r="C31" s="7" t="s">
        <v>64</v>
      </c>
      <c r="D31" s="6" t="s">
        <v>18</v>
      </c>
      <c r="E31" s="133">
        <f t="shared" si="0"/>
        <v>0</v>
      </c>
      <c r="F31" s="134">
        <f t="shared" si="1"/>
        <v>0</v>
      </c>
      <c r="G31" s="135">
        <f t="shared" si="2"/>
        <v>0</v>
      </c>
      <c r="H31" s="135"/>
      <c r="I31" s="135">
        <f t="shared" si="3"/>
        <v>0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</row>
    <row r="32" spans="1:76" s="29" customFormat="1">
      <c r="A32" s="713"/>
      <c r="B32" s="734"/>
      <c r="C32" s="7" t="s">
        <v>30</v>
      </c>
      <c r="D32" s="6" t="s">
        <v>18</v>
      </c>
      <c r="E32" s="133">
        <f t="shared" si="0"/>
        <v>0</v>
      </c>
      <c r="F32" s="134">
        <f t="shared" si="1"/>
        <v>0</v>
      </c>
      <c r="G32" s="135">
        <f t="shared" si="2"/>
        <v>0</v>
      </c>
      <c r="H32" s="135"/>
      <c r="I32" s="135">
        <f t="shared" si="3"/>
        <v>0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</row>
    <row r="33" spans="1:70" s="29" customFormat="1">
      <c r="A33" s="713"/>
      <c r="B33" s="734"/>
      <c r="C33" s="7" t="s">
        <v>65</v>
      </c>
      <c r="D33" s="6" t="s">
        <v>18</v>
      </c>
      <c r="E33" s="133">
        <f t="shared" si="0"/>
        <v>0</v>
      </c>
      <c r="F33" s="134">
        <f t="shared" si="1"/>
        <v>0</v>
      </c>
      <c r="G33" s="135">
        <f t="shared" si="2"/>
        <v>0</v>
      </c>
      <c r="H33" s="135"/>
      <c r="I33" s="135">
        <f t="shared" si="3"/>
        <v>0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</row>
    <row r="34" spans="1:70" s="29" customFormat="1">
      <c r="A34" s="713"/>
      <c r="B34" s="734"/>
      <c r="C34" s="7" t="s">
        <v>66</v>
      </c>
      <c r="D34" s="6" t="s">
        <v>18</v>
      </c>
      <c r="E34" s="133">
        <f t="shared" si="0"/>
        <v>0</v>
      </c>
      <c r="F34" s="134">
        <f t="shared" si="1"/>
        <v>0</v>
      </c>
      <c r="G34" s="135">
        <f t="shared" si="2"/>
        <v>0</v>
      </c>
      <c r="H34" s="135"/>
      <c r="I34" s="135">
        <f t="shared" si="3"/>
        <v>0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</row>
    <row r="35" spans="1:70" s="29" customFormat="1" ht="25.5" customHeight="1">
      <c r="A35" s="713"/>
      <c r="B35" s="734"/>
      <c r="C35" s="257" t="s">
        <v>27</v>
      </c>
      <c r="D35" s="2"/>
      <c r="E35" s="9" t="s">
        <v>19</v>
      </c>
      <c r="F35" s="9" t="s">
        <v>20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</row>
    <row r="36" spans="1:70" s="29" customFormat="1">
      <c r="A36" s="713"/>
      <c r="B36" s="734"/>
      <c r="C36" s="32" t="s">
        <v>220</v>
      </c>
      <c r="D36" s="11" t="s">
        <v>18</v>
      </c>
      <c r="E36" s="136">
        <f>SUM(E37:E45)/9</f>
        <v>0</v>
      </c>
      <c r="F36" s="136">
        <f>SUM(F37:F45)/3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1:70" s="29" customFormat="1">
      <c r="A37" s="713"/>
      <c r="B37" s="734"/>
      <c r="C37" s="7" t="s">
        <v>60</v>
      </c>
      <c r="D37" s="6" t="s">
        <v>18</v>
      </c>
      <c r="E37" s="636">
        <v>0</v>
      </c>
      <c r="F37" s="553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</row>
    <row r="38" spans="1:70" s="29" customFormat="1">
      <c r="A38" s="713"/>
      <c r="B38" s="734"/>
      <c r="C38" s="7" t="s">
        <v>61</v>
      </c>
      <c r="D38" s="6" t="s">
        <v>18</v>
      </c>
      <c r="E38" s="636">
        <v>0</v>
      </c>
      <c r="F38" s="553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</row>
    <row r="39" spans="1:70" s="29" customFormat="1">
      <c r="A39" s="713"/>
      <c r="B39" s="734"/>
      <c r="C39" s="7" t="s">
        <v>62</v>
      </c>
      <c r="D39" s="6" t="s">
        <v>18</v>
      </c>
      <c r="E39" s="636">
        <v>0</v>
      </c>
      <c r="F39" s="553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</row>
    <row r="40" spans="1:70" s="29" customFormat="1">
      <c r="A40" s="713"/>
      <c r="B40" s="734"/>
      <c r="C40" s="7" t="s">
        <v>29</v>
      </c>
      <c r="D40" s="6" t="s">
        <v>18</v>
      </c>
      <c r="E40" s="636">
        <v>0</v>
      </c>
      <c r="F40" s="133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</row>
    <row r="41" spans="1:70" s="29" customFormat="1">
      <c r="A41" s="713"/>
      <c r="B41" s="734"/>
      <c r="C41" s="7" t="s">
        <v>63</v>
      </c>
      <c r="D41" s="6" t="s">
        <v>18</v>
      </c>
      <c r="E41" s="636">
        <v>0</v>
      </c>
      <c r="F41" s="133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</row>
    <row r="42" spans="1:70" s="29" customFormat="1">
      <c r="A42" s="713"/>
      <c r="B42" s="734"/>
      <c r="C42" s="7" t="s">
        <v>64</v>
      </c>
      <c r="D42" s="6" t="s">
        <v>18</v>
      </c>
      <c r="E42" s="636">
        <v>0</v>
      </c>
      <c r="F42" s="133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</row>
    <row r="43" spans="1:70" s="29" customFormat="1">
      <c r="A43" s="713"/>
      <c r="B43" s="734"/>
      <c r="C43" s="7" t="s">
        <v>30</v>
      </c>
      <c r="D43" s="6" t="s">
        <v>18</v>
      </c>
      <c r="E43" s="636">
        <v>0</v>
      </c>
      <c r="F43" s="133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</row>
    <row r="44" spans="1:70" s="29" customFormat="1">
      <c r="A44" s="713"/>
      <c r="B44" s="734"/>
      <c r="C44" s="7" t="s">
        <v>65</v>
      </c>
      <c r="D44" s="6" t="s">
        <v>18</v>
      </c>
      <c r="E44" s="636">
        <v>0</v>
      </c>
      <c r="F44" s="133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</row>
    <row r="45" spans="1:70" s="29" customFormat="1">
      <c r="A45" s="713"/>
      <c r="B45" s="734"/>
      <c r="C45" s="7" t="s">
        <v>66</v>
      </c>
      <c r="D45" s="6" t="s">
        <v>18</v>
      </c>
      <c r="E45" s="636">
        <v>0</v>
      </c>
      <c r="F45" s="133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</row>
    <row r="46" spans="1:70">
      <c r="L46" s="91"/>
    </row>
    <row r="47" spans="1:70">
      <c r="B47" s="682"/>
      <c r="C47" s="682"/>
      <c r="D47" s="682"/>
      <c r="E47" s="682"/>
      <c r="F47" s="682"/>
      <c r="G47" s="682"/>
    </row>
    <row r="50" spans="12:12">
      <c r="L50" s="111"/>
    </row>
  </sheetData>
  <mergeCells count="26">
    <mergeCell ref="L8:L11"/>
    <mergeCell ref="G13:I13"/>
    <mergeCell ref="A13:A14"/>
    <mergeCell ref="A1:K1"/>
    <mergeCell ref="A2:K2"/>
    <mergeCell ref="A3:K3"/>
    <mergeCell ref="A4:K4"/>
    <mergeCell ref="A5:K5"/>
    <mergeCell ref="A6:K6"/>
    <mergeCell ref="A7:K7"/>
    <mergeCell ref="A8:A11"/>
    <mergeCell ref="J8:J11"/>
    <mergeCell ref="B9:B10"/>
    <mergeCell ref="G9:I10"/>
    <mergeCell ref="B47:G47"/>
    <mergeCell ref="A15:G15"/>
    <mergeCell ref="A16:G16"/>
    <mergeCell ref="A17:A19"/>
    <mergeCell ref="B17:F17"/>
    <mergeCell ref="B18:B19"/>
    <mergeCell ref="C18:F18"/>
    <mergeCell ref="A21:A45"/>
    <mergeCell ref="B21:B45"/>
    <mergeCell ref="C23:D24"/>
    <mergeCell ref="E23:F23"/>
    <mergeCell ref="G23:I23"/>
  </mergeCells>
  <conditionalFormatting sqref="L13">
    <cfRule type="expression" dxfId="10" priority="2">
      <formula>$D$13&lt;&gt;$L$13</formula>
    </cfRule>
  </conditionalFormatting>
  <conditionalFormatting sqref="L14">
    <cfRule type="expression" dxfId="9" priority="1">
      <formula>$G$14&lt;&gt;$L$14</formula>
    </cfRule>
  </conditionalFormatting>
  <pageMargins left="0.7" right="0.7" top="0.75" bottom="0.75" header="0.3" footer="0.3"/>
  <pageSetup paperSize="9" scale="43" orientation="portrait" r:id="rId1"/>
  <colBreaks count="1" manualBreakCount="1">
    <brk id="11" max="69" man="1"/>
  </colBreaks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CG48"/>
  <sheetViews>
    <sheetView view="pageBreakPreview" topLeftCell="A7" zoomScale="70" zoomScaleNormal="70" zoomScaleSheetLayoutView="70" workbookViewId="0">
      <selection activeCell="E33" activeCellId="1" sqref="L15 E33:E41"/>
    </sheetView>
  </sheetViews>
  <sheetFormatPr defaultColWidth="9.140625" defaultRowHeight="15.75"/>
  <cols>
    <col min="1" max="1" width="4.85546875" style="34" customWidth="1"/>
    <col min="2" max="2" width="10.140625" style="116" customWidth="1"/>
    <col min="3" max="3" width="89.85546875" style="34" customWidth="1"/>
    <col min="4" max="4" width="13.42578125" style="35" customWidth="1"/>
    <col min="5" max="5" width="15.42578125" style="35" customWidth="1"/>
    <col min="6" max="6" width="14.7109375" style="35" customWidth="1"/>
    <col min="7" max="7" width="12.28515625" style="36" customWidth="1"/>
    <col min="8" max="8" width="12.140625" style="28" customWidth="1"/>
    <col min="9" max="9" width="14" style="28" customWidth="1"/>
    <col min="10" max="10" width="13" style="28" bestFit="1" customWidth="1"/>
    <col min="11" max="11" width="10.7109375" style="28" customWidth="1"/>
    <col min="12" max="12" width="18.42578125" style="28" customWidth="1"/>
    <col min="13" max="13" width="10.140625" style="28" customWidth="1"/>
    <col min="14" max="16384" width="9.140625" style="28"/>
  </cols>
  <sheetData>
    <row r="1" spans="1:85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</row>
    <row r="2" spans="1:85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</row>
    <row r="3" spans="1:85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</row>
    <row r="4" spans="1:85" s="13" customFormat="1">
      <c r="A4" s="724" t="s">
        <v>225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</row>
    <row r="5" spans="1:85" s="13" customFormat="1">
      <c r="A5" s="701" t="s">
        <v>188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</row>
    <row r="6" spans="1:85" s="13" customFormat="1">
      <c r="A6" s="701"/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</row>
    <row r="7" spans="1:85" s="13" customFormat="1" ht="16.5" thickBot="1">
      <c r="A7" s="701"/>
      <c r="B7" s="701"/>
      <c r="C7" s="701"/>
      <c r="D7" s="701"/>
      <c r="E7" s="701"/>
      <c r="F7" s="701"/>
      <c r="G7" s="701"/>
      <c r="H7" s="701"/>
      <c r="I7" s="701"/>
      <c r="J7" s="701"/>
      <c r="K7" s="70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</row>
    <row r="8" spans="1:85" s="23" customFormat="1">
      <c r="A8" s="703" t="s">
        <v>0</v>
      </c>
      <c r="B8" s="126" t="s">
        <v>48</v>
      </c>
      <c r="C8" s="127"/>
      <c r="D8" s="127"/>
      <c r="E8" s="127"/>
      <c r="F8" s="128"/>
      <c r="G8" s="128"/>
      <c r="H8" s="128"/>
      <c r="I8" s="129"/>
      <c r="J8" s="680" t="s">
        <v>49</v>
      </c>
      <c r="K8" s="12"/>
      <c r="L8" s="652" t="s">
        <v>423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</row>
    <row r="9" spans="1:85" s="13" customFormat="1" ht="50.25" customHeight="1">
      <c r="A9" s="704"/>
      <c r="B9" s="695" t="s">
        <v>1</v>
      </c>
      <c r="C9" s="122" t="s">
        <v>2</v>
      </c>
      <c r="D9" s="123"/>
      <c r="E9" s="123"/>
      <c r="F9" s="123"/>
      <c r="G9" s="702" t="s">
        <v>3</v>
      </c>
      <c r="H9" s="702"/>
      <c r="I9" s="702"/>
      <c r="J9" s="681"/>
      <c r="K9" s="12"/>
      <c r="L9" s="653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</row>
    <row r="10" spans="1:85" s="13" customFormat="1" ht="8.25" customHeight="1">
      <c r="A10" s="704"/>
      <c r="B10" s="695"/>
      <c r="C10" s="124"/>
      <c r="D10" s="125"/>
      <c r="E10" s="125"/>
      <c r="F10" s="125"/>
      <c r="G10" s="702"/>
      <c r="H10" s="702"/>
      <c r="I10" s="702"/>
      <c r="J10" s="681"/>
      <c r="K10" s="12"/>
      <c r="L10" s="65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spans="1:85" s="13" customFormat="1" ht="18.75">
      <c r="A11" s="704"/>
      <c r="B11" s="54"/>
      <c r="C11" s="54"/>
      <c r="D11" s="55" t="s">
        <v>218</v>
      </c>
      <c r="E11" s="55" t="s">
        <v>219</v>
      </c>
      <c r="F11" s="56" t="s">
        <v>4</v>
      </c>
      <c r="G11" s="56" t="s">
        <v>5</v>
      </c>
      <c r="H11" s="57" t="s">
        <v>6</v>
      </c>
      <c r="I11" s="119" t="s">
        <v>7</v>
      </c>
      <c r="J11" s="681"/>
      <c r="K11" s="12"/>
      <c r="L11" s="654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</row>
    <row r="12" spans="1:85" s="13" customFormat="1">
      <c r="A12" s="118">
        <v>1</v>
      </c>
      <c r="B12" s="102" t="s">
        <v>8</v>
      </c>
      <c r="C12" s="102" t="s">
        <v>9</v>
      </c>
      <c r="D12" s="58">
        <v>4</v>
      </c>
      <c r="E12" s="58">
        <v>5</v>
      </c>
      <c r="F12" s="59">
        <v>6</v>
      </c>
      <c r="G12" s="58">
        <v>7</v>
      </c>
      <c r="H12" s="58">
        <v>8</v>
      </c>
      <c r="I12" s="59">
        <v>9</v>
      </c>
      <c r="J12" s="58">
        <v>10</v>
      </c>
      <c r="K12" s="12"/>
      <c r="L12" s="2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85" s="13" customFormat="1" ht="46.5" customHeight="1">
      <c r="A13" s="746"/>
      <c r="B13" s="754" t="s">
        <v>225</v>
      </c>
      <c r="C13" s="139" t="s">
        <v>46</v>
      </c>
      <c r="D13" s="79">
        <f>E23</f>
        <v>0</v>
      </c>
      <c r="E13" s="79">
        <f>F23</f>
        <v>0</v>
      </c>
      <c r="F13" s="61" t="e">
        <f>IF(E13/D13*100&gt;100,100,E13/D13*100)</f>
        <v>#DIV/0!</v>
      </c>
      <c r="G13" s="748"/>
      <c r="H13" s="748"/>
      <c r="I13" s="748"/>
      <c r="J13" s="756"/>
      <c r="K13" s="12"/>
      <c r="L13" s="190">
        <v>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spans="1:85" s="13" customFormat="1" ht="44.25" customHeight="1" thickBot="1">
      <c r="A14" s="747"/>
      <c r="B14" s="755"/>
      <c r="C14" s="140" t="s">
        <v>226</v>
      </c>
      <c r="D14" s="138">
        <f>E26</f>
        <v>0</v>
      </c>
      <c r="E14" s="138">
        <f>F26</f>
        <v>0</v>
      </c>
      <c r="F14" s="61" t="e">
        <f>IF(E14/D14*100&gt;100,100,E14/D14*100)</f>
        <v>#DIV/0!</v>
      </c>
      <c r="G14" s="749"/>
      <c r="H14" s="749"/>
      <c r="I14" s="749"/>
      <c r="J14" s="757"/>
      <c r="K14" s="12"/>
      <c r="L14" s="190">
        <v>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spans="1:85" s="13" customFormat="1" ht="24" customHeight="1" thickBot="1">
      <c r="A15" s="145" t="s">
        <v>54</v>
      </c>
      <c r="B15" s="555"/>
      <c r="C15" s="556" t="s">
        <v>55</v>
      </c>
      <c r="D15" s="557" t="s">
        <v>72</v>
      </c>
      <c r="E15" s="558" t="s">
        <v>72</v>
      </c>
      <c r="F15" s="534" t="e">
        <f>ROUND((F14+F13)/2,2)</f>
        <v>#DIV/0!</v>
      </c>
      <c r="G15" s="529">
        <f>E32</f>
        <v>0</v>
      </c>
      <c r="H15" s="529">
        <f>F32</f>
        <v>0</v>
      </c>
      <c r="I15" s="530">
        <f>IF(G15=0,0,IF(H15/G15*100&gt;100,100,H15/G15*100))</f>
        <v>0</v>
      </c>
      <c r="J15" s="530" t="e">
        <f>(F15+I15)/2</f>
        <v>#DIV/0!</v>
      </c>
      <c r="K15" s="12"/>
      <c r="L15" s="190">
        <v>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</row>
    <row r="16" spans="1:85" s="29" customFormat="1">
      <c r="A16" s="663"/>
      <c r="B16" s="663"/>
      <c r="C16" s="663"/>
      <c r="D16" s="663"/>
      <c r="E16" s="663"/>
      <c r="F16" s="663"/>
      <c r="G16" s="66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</row>
    <row r="17" spans="1:77" s="29" customFormat="1" ht="16.5" customHeight="1">
      <c r="A17" s="663" t="s">
        <v>11</v>
      </c>
      <c r="B17" s="663"/>
      <c r="C17" s="663"/>
      <c r="D17" s="663"/>
      <c r="E17" s="663"/>
      <c r="F17" s="663"/>
      <c r="G17" s="66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7" s="30" customFormat="1" ht="14.25" customHeight="1">
      <c r="A18" s="750" t="s">
        <v>0</v>
      </c>
      <c r="B18" s="751" t="s">
        <v>48</v>
      </c>
      <c r="C18" s="751"/>
      <c r="D18" s="751"/>
      <c r="E18" s="751"/>
      <c r="F18" s="751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</row>
    <row r="19" spans="1:77" s="29" customFormat="1">
      <c r="A19" s="750"/>
      <c r="B19" s="752" t="s">
        <v>21</v>
      </c>
      <c r="C19" s="753"/>
      <c r="D19" s="753"/>
      <c r="E19" s="753"/>
      <c r="F19" s="753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</row>
    <row r="20" spans="1:77" s="29" customFormat="1" ht="24.75">
      <c r="A20" s="750"/>
      <c r="B20" s="752"/>
      <c r="C20" s="117" t="s">
        <v>12</v>
      </c>
      <c r="D20" s="120" t="s">
        <v>13</v>
      </c>
      <c r="E20" s="120" t="s">
        <v>14</v>
      </c>
      <c r="F20" s="120" t="s">
        <v>15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</row>
    <row r="21" spans="1:77" s="29" customFormat="1">
      <c r="A21" s="31">
        <v>1</v>
      </c>
      <c r="B21" s="86" t="s">
        <v>8</v>
      </c>
      <c r="C21" s="86" t="s">
        <v>9</v>
      </c>
      <c r="D21" s="87">
        <v>4</v>
      </c>
      <c r="E21" s="87">
        <v>5</v>
      </c>
      <c r="F21" s="87">
        <v>6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</row>
    <row r="22" spans="1:77" s="29" customFormat="1" ht="15.75" customHeight="1">
      <c r="A22" s="717" t="s">
        <v>75</v>
      </c>
      <c r="B22" s="745" t="s">
        <v>216</v>
      </c>
      <c r="C22" s="2" t="s">
        <v>24</v>
      </c>
      <c r="D22" s="2"/>
      <c r="E22" s="3" t="s">
        <v>16</v>
      </c>
      <c r="F22" s="3" t="s">
        <v>17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77" s="30" customFormat="1" ht="28.5" customHeight="1">
      <c r="A23" s="717"/>
      <c r="B23" s="745"/>
      <c r="C23" s="149" t="s">
        <v>57</v>
      </c>
      <c r="D23" s="4" t="s">
        <v>25</v>
      </c>
      <c r="E23" s="5">
        <f>IF(E24=0,0,ROUND(E25/E24*100,1))</f>
        <v>0</v>
      </c>
      <c r="F23" s="5">
        <f>IF(F24&gt;0,ROUND(F25/F24*100,1),0)</f>
        <v>0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</row>
    <row r="24" spans="1:77" s="132" customFormat="1" ht="21" customHeight="1">
      <c r="A24" s="717"/>
      <c r="B24" s="745"/>
      <c r="C24" s="33" t="s">
        <v>58</v>
      </c>
      <c r="D24" s="6" t="s">
        <v>59</v>
      </c>
      <c r="E24" s="561">
        <f>F24</f>
        <v>0</v>
      </c>
      <c r="F24" s="560"/>
    </row>
    <row r="25" spans="1:77" s="132" customFormat="1" ht="21.75" customHeight="1">
      <c r="A25" s="717"/>
      <c r="B25" s="745"/>
      <c r="C25" s="33" t="s">
        <v>67</v>
      </c>
      <c r="D25" s="6" t="s">
        <v>59</v>
      </c>
      <c r="E25" s="561">
        <f>E24</f>
        <v>0</v>
      </c>
      <c r="F25" s="560"/>
    </row>
    <row r="26" spans="1:77" ht="33.75" customHeight="1">
      <c r="A26" s="717"/>
      <c r="B26" s="745"/>
      <c r="C26" s="149" t="s">
        <v>227</v>
      </c>
      <c r="D26" s="4" t="s">
        <v>25</v>
      </c>
      <c r="E26" s="5">
        <f>IF(E27=0,0,E29/E27*100)</f>
        <v>0</v>
      </c>
      <c r="F26" s="5">
        <f>IF(F32=0,0,(IF(SUM(I33:I41)&gt;0,0,100)))</f>
        <v>0</v>
      </c>
      <c r="G26" s="141"/>
      <c r="H26" s="141"/>
      <c r="I26" s="141"/>
      <c r="J26" s="141"/>
      <c r="K26" s="141"/>
    </row>
    <row r="27" spans="1:77" s="29" customFormat="1" ht="22.5" customHeight="1">
      <c r="A27" s="717"/>
      <c r="B27" s="745"/>
      <c r="C27" s="541" t="s">
        <v>228</v>
      </c>
      <c r="D27" s="6" t="s">
        <v>18</v>
      </c>
      <c r="E27" s="561">
        <f>E32</f>
        <v>0</v>
      </c>
      <c r="F27" s="561">
        <f>F32</f>
        <v>0</v>
      </c>
      <c r="G27" s="141"/>
      <c r="H27" s="141"/>
      <c r="I27" s="141"/>
      <c r="J27" s="141"/>
      <c r="K27" s="14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</row>
    <row r="28" spans="1:77" s="29" customFormat="1" ht="22.5" customHeight="1">
      <c r="A28" s="717"/>
      <c r="B28" s="745"/>
      <c r="C28" s="541" t="s">
        <v>229</v>
      </c>
      <c r="D28" s="6" t="s">
        <v>18</v>
      </c>
      <c r="E28" s="561">
        <v>0</v>
      </c>
      <c r="F28" s="561">
        <f>I42</f>
        <v>0</v>
      </c>
      <c r="G28" s="141"/>
      <c r="H28" s="141"/>
      <c r="I28" s="141"/>
      <c r="J28" s="141"/>
      <c r="K28" s="141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</row>
    <row r="29" spans="1:77" s="29" customFormat="1" ht="22.5" customHeight="1">
      <c r="A29" s="717"/>
      <c r="B29" s="745"/>
      <c r="C29" s="541" t="s">
        <v>230</v>
      </c>
      <c r="D29" s="6" t="s">
        <v>18</v>
      </c>
      <c r="E29" s="561">
        <f>E27-E28</f>
        <v>0</v>
      </c>
      <c r="F29" s="561">
        <f>F27-F28</f>
        <v>0</v>
      </c>
      <c r="G29" s="141"/>
      <c r="H29" s="141"/>
      <c r="I29" s="141"/>
      <c r="J29" s="141"/>
      <c r="K29" s="141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</row>
    <row r="30" spans="1:77" s="29" customFormat="1">
      <c r="A30" s="717"/>
      <c r="B30" s="745"/>
      <c r="C30" s="744" t="s">
        <v>4</v>
      </c>
      <c r="D30" s="744"/>
      <c r="E30" s="744"/>
      <c r="F30" s="744"/>
      <c r="G30" s="141"/>
      <c r="H30" s="141"/>
      <c r="I30" s="141"/>
      <c r="J30" s="141"/>
      <c r="K30" s="141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</row>
    <row r="31" spans="1:77" s="29" customFormat="1">
      <c r="A31" s="717"/>
      <c r="B31" s="745"/>
      <c r="C31" s="2" t="s">
        <v>27</v>
      </c>
      <c r="D31" s="2"/>
      <c r="E31" s="9" t="s">
        <v>19</v>
      </c>
      <c r="F31" s="9" t="s">
        <v>20</v>
      </c>
      <c r="G31" s="141"/>
      <c r="H31" s="141"/>
      <c r="I31" s="141"/>
      <c r="J31" s="141"/>
      <c r="K31" s="141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</row>
    <row r="32" spans="1:77" s="29" customFormat="1" ht="38.25">
      <c r="A32" s="717"/>
      <c r="B32" s="745"/>
      <c r="C32" s="148" t="s">
        <v>257</v>
      </c>
      <c r="D32" s="142" t="s">
        <v>18</v>
      </c>
      <c r="E32" s="80">
        <f>ROUND(SUM(E33:E41)/9,2)</f>
        <v>0</v>
      </c>
      <c r="F32" s="80">
        <f>ROUND(SUM(F33:F41)/5,2)</f>
        <v>0</v>
      </c>
      <c r="G32" s="132"/>
      <c r="H32" s="141"/>
      <c r="I32" s="130" t="s">
        <v>231</v>
      </c>
      <c r="J32" s="130" t="s">
        <v>232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70" s="29" customFormat="1">
      <c r="A33" s="717"/>
      <c r="B33" s="745"/>
      <c r="C33" s="7" t="s">
        <v>60</v>
      </c>
      <c r="D33" s="143" t="s">
        <v>18</v>
      </c>
      <c r="E33" s="637">
        <v>0</v>
      </c>
      <c r="F33" s="535"/>
      <c r="G33" s="167"/>
      <c r="H33" s="28"/>
      <c r="I33" s="535"/>
      <c r="J33" s="8">
        <f>IF(I33&gt;0,100,0)</f>
        <v>0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1:70" s="29" customFormat="1">
      <c r="A34" s="717"/>
      <c r="B34" s="745"/>
      <c r="C34" s="7" t="s">
        <v>61</v>
      </c>
      <c r="D34" s="143" t="s">
        <v>18</v>
      </c>
      <c r="E34" s="637">
        <v>0</v>
      </c>
      <c r="F34" s="535"/>
      <c r="G34" s="167"/>
      <c r="H34" s="28"/>
      <c r="I34" s="535"/>
      <c r="J34" s="8">
        <f>IF(I34&gt;0,100,0)</f>
        <v>0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</row>
    <row r="35" spans="1:70" s="29" customFormat="1">
      <c r="A35" s="717"/>
      <c r="B35" s="745"/>
      <c r="C35" s="7" t="s">
        <v>62</v>
      </c>
      <c r="D35" s="143" t="s">
        <v>18</v>
      </c>
      <c r="E35" s="637">
        <v>0</v>
      </c>
      <c r="F35" s="535"/>
      <c r="G35" s="167"/>
      <c r="H35" s="28"/>
      <c r="I35" s="535"/>
      <c r="J35" s="8">
        <f>IF(I35&gt;0,100,0)</f>
        <v>0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</row>
    <row r="36" spans="1:70" s="29" customFormat="1">
      <c r="A36" s="717"/>
      <c r="B36" s="745"/>
      <c r="C36" s="7" t="s">
        <v>233</v>
      </c>
      <c r="D36" s="143" t="s">
        <v>18</v>
      </c>
      <c r="E36" s="637">
        <v>0</v>
      </c>
      <c r="F36" s="8"/>
      <c r="G36" s="167"/>
      <c r="H36" s="28"/>
      <c r="I36" s="8"/>
      <c r="J36" s="8">
        <f t="shared" ref="J36:J41" si="0">IF(I36&gt;0,100,0)</f>
        <v>0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</row>
    <row r="37" spans="1:70" s="29" customFormat="1">
      <c r="A37" s="717"/>
      <c r="B37" s="745"/>
      <c r="C37" s="7" t="s">
        <v>63</v>
      </c>
      <c r="D37" s="143" t="s">
        <v>18</v>
      </c>
      <c r="E37" s="637">
        <v>0</v>
      </c>
      <c r="F37" s="8"/>
      <c r="G37" s="167"/>
      <c r="H37" s="28"/>
      <c r="I37" s="8"/>
      <c r="J37" s="8">
        <f t="shared" si="0"/>
        <v>0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</row>
    <row r="38" spans="1:70" s="29" customFormat="1">
      <c r="A38" s="717"/>
      <c r="B38" s="745"/>
      <c r="C38" s="7" t="s">
        <v>64</v>
      </c>
      <c r="D38" s="143" t="s">
        <v>18</v>
      </c>
      <c r="E38" s="637">
        <v>0</v>
      </c>
      <c r="F38" s="8"/>
      <c r="G38" s="144"/>
      <c r="H38" s="141"/>
      <c r="I38" s="104"/>
      <c r="J38" s="8">
        <f t="shared" si="0"/>
        <v>0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</row>
    <row r="39" spans="1:70" s="29" customFormat="1">
      <c r="A39" s="717"/>
      <c r="B39" s="745"/>
      <c r="C39" s="7" t="s">
        <v>234</v>
      </c>
      <c r="D39" s="143" t="s">
        <v>18</v>
      </c>
      <c r="E39" s="637">
        <v>0</v>
      </c>
      <c r="F39" s="8"/>
      <c r="G39" s="144"/>
      <c r="H39" s="141"/>
      <c r="I39" s="104"/>
      <c r="J39" s="8">
        <f t="shared" si="0"/>
        <v>0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spans="1:70" s="29" customFormat="1">
      <c r="A40" s="717"/>
      <c r="B40" s="745"/>
      <c r="C40" s="7" t="s">
        <v>65</v>
      </c>
      <c r="D40" s="143" t="s">
        <v>18</v>
      </c>
      <c r="E40" s="637">
        <v>0</v>
      </c>
      <c r="F40" s="8"/>
      <c r="G40" s="144"/>
      <c r="H40" s="141"/>
      <c r="I40" s="104"/>
      <c r="J40" s="8">
        <f t="shared" si="0"/>
        <v>0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</row>
    <row r="41" spans="1:70" s="29" customFormat="1">
      <c r="A41" s="717"/>
      <c r="B41" s="745"/>
      <c r="C41" s="7" t="s">
        <v>66</v>
      </c>
      <c r="D41" s="143" t="s">
        <v>18</v>
      </c>
      <c r="E41" s="637">
        <v>0</v>
      </c>
      <c r="F41" s="8"/>
      <c r="G41" s="144"/>
      <c r="H41" s="141"/>
      <c r="I41" s="104"/>
      <c r="J41" s="8">
        <f t="shared" si="0"/>
        <v>0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</row>
    <row r="42" spans="1:70" s="29" customFormat="1">
      <c r="A42" s="34"/>
      <c r="B42" s="116"/>
      <c r="C42" s="34"/>
      <c r="D42" s="35"/>
      <c r="E42" s="35"/>
      <c r="F42" s="35"/>
      <c r="G42" s="115"/>
      <c r="H42" s="28"/>
      <c r="I42" s="130">
        <f>ROUND(SUM(I33:I41)/6,2)</f>
        <v>0</v>
      </c>
      <c r="J42" s="130">
        <f>ROUND(SUM(J33:J41)/3,2)</f>
        <v>0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</row>
    <row r="43" spans="1:70" s="29" customFormat="1">
      <c r="A43" s="34"/>
      <c r="B43" s="115"/>
      <c r="C43" s="34"/>
      <c r="D43" s="35"/>
      <c r="E43" s="35"/>
      <c r="F43" s="35"/>
      <c r="G43" s="36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</row>
    <row r="44" spans="1:70">
      <c r="L44" s="91"/>
    </row>
    <row r="48" spans="1:70">
      <c r="L48" s="111"/>
    </row>
  </sheetData>
  <mergeCells count="27">
    <mergeCell ref="L8:L11"/>
    <mergeCell ref="H13:H14"/>
    <mergeCell ref="I13:I14"/>
    <mergeCell ref="J13:J14"/>
    <mergeCell ref="A1:K1"/>
    <mergeCell ref="A2:K2"/>
    <mergeCell ref="A3:K3"/>
    <mergeCell ref="A4:K4"/>
    <mergeCell ref="A5:K5"/>
    <mergeCell ref="A6:K6"/>
    <mergeCell ref="A7:K7"/>
    <mergeCell ref="A8:A11"/>
    <mergeCell ref="J8:J11"/>
    <mergeCell ref="B9:B10"/>
    <mergeCell ref="G9:I10"/>
    <mergeCell ref="C30:F30"/>
    <mergeCell ref="B22:B41"/>
    <mergeCell ref="A22:A41"/>
    <mergeCell ref="A13:A14"/>
    <mergeCell ref="G13:G14"/>
    <mergeCell ref="A16:G16"/>
    <mergeCell ref="A17:G17"/>
    <mergeCell ref="A18:A20"/>
    <mergeCell ref="B18:F18"/>
    <mergeCell ref="B19:B20"/>
    <mergeCell ref="C19:F19"/>
    <mergeCell ref="B13:B14"/>
  </mergeCells>
  <conditionalFormatting sqref="L13">
    <cfRule type="expression" dxfId="8" priority="3">
      <formula>$D$13&lt;&gt;$L$13</formula>
    </cfRule>
  </conditionalFormatting>
  <conditionalFormatting sqref="L14">
    <cfRule type="expression" dxfId="7" priority="2">
      <formula>$D$14&lt;&gt;$L$14</formula>
    </cfRule>
  </conditionalFormatting>
  <conditionalFormatting sqref="L15">
    <cfRule type="expression" dxfId="6" priority="1">
      <formula>$G$15&lt;&gt;$L$15</formula>
    </cfRule>
  </conditionalFormatting>
  <pageMargins left="0.7" right="0.7" top="0.75" bottom="0.75" header="0.3" footer="0.3"/>
  <pageSetup paperSize="9" scale="43" orientation="portrait" r:id="rId1"/>
  <colBreaks count="1" manualBreakCount="1">
    <brk id="11" max="69" man="1"/>
  </colBreaks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CG48"/>
  <sheetViews>
    <sheetView view="pageBreakPreview" topLeftCell="A7" zoomScale="70" zoomScaleNormal="70" zoomScaleSheetLayoutView="70" workbookViewId="0">
      <selection activeCell="E33" activeCellId="1" sqref="L15 E33:E41"/>
    </sheetView>
  </sheetViews>
  <sheetFormatPr defaultColWidth="9.140625" defaultRowHeight="15.75"/>
  <cols>
    <col min="1" max="1" width="4.85546875" style="34" customWidth="1"/>
    <col min="2" max="2" width="10.140625" style="274" customWidth="1"/>
    <col min="3" max="3" width="80.85546875" style="34" customWidth="1"/>
    <col min="4" max="4" width="16.42578125" style="35" customWidth="1"/>
    <col min="5" max="5" width="15.42578125" style="35" customWidth="1"/>
    <col min="6" max="6" width="14.7109375" style="35" customWidth="1"/>
    <col min="7" max="7" width="12.28515625" style="36" customWidth="1"/>
    <col min="8" max="8" width="12.140625" style="28" customWidth="1"/>
    <col min="9" max="9" width="14" style="28" customWidth="1"/>
    <col min="10" max="10" width="13" style="28" bestFit="1" customWidth="1"/>
    <col min="11" max="11" width="10.7109375" style="28" customWidth="1"/>
    <col min="12" max="12" width="18.42578125" style="28" customWidth="1"/>
    <col min="13" max="13" width="10.140625" style="28" customWidth="1"/>
    <col min="14" max="16384" width="9.140625" style="28"/>
  </cols>
  <sheetData>
    <row r="1" spans="1:85" s="13" customFormat="1">
      <c r="A1" s="697" t="s">
        <v>47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</row>
    <row r="2" spans="1:85" s="13" customFormat="1">
      <c r="A2" s="698" t="s">
        <v>407</v>
      </c>
      <c r="B2" s="698"/>
      <c r="C2" s="698"/>
      <c r="D2" s="698"/>
      <c r="E2" s="698"/>
      <c r="F2" s="697"/>
      <c r="G2" s="698"/>
      <c r="H2" s="697"/>
      <c r="I2" s="697"/>
      <c r="J2" s="697"/>
      <c r="K2" s="69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</row>
    <row r="3" spans="1:85" s="13" customFormat="1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</row>
    <row r="4" spans="1:85" s="13" customFormat="1">
      <c r="A4" s="724" t="s">
        <v>225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</row>
    <row r="5" spans="1:85" s="13" customFormat="1">
      <c r="A5" s="701" t="s">
        <v>86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</row>
    <row r="6" spans="1:85" s="13" customFormat="1">
      <c r="A6" s="701"/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</row>
    <row r="7" spans="1:85" s="13" customFormat="1" ht="16.5" thickBot="1">
      <c r="A7" s="701"/>
      <c r="B7" s="701"/>
      <c r="C7" s="701"/>
      <c r="D7" s="701"/>
      <c r="E7" s="701"/>
      <c r="F7" s="701"/>
      <c r="G7" s="701"/>
      <c r="H7" s="701"/>
      <c r="I7" s="701"/>
      <c r="J7" s="701"/>
      <c r="K7" s="70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</row>
    <row r="8" spans="1:85" s="23" customFormat="1">
      <c r="A8" s="703" t="s">
        <v>0</v>
      </c>
      <c r="B8" s="126" t="s">
        <v>48</v>
      </c>
      <c r="C8" s="127"/>
      <c r="D8" s="127"/>
      <c r="E8" s="127"/>
      <c r="F8" s="128"/>
      <c r="G8" s="128"/>
      <c r="H8" s="128"/>
      <c r="I8" s="129"/>
      <c r="J8" s="680" t="s">
        <v>49</v>
      </c>
      <c r="K8" s="12"/>
      <c r="L8" s="652" t="s">
        <v>423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</row>
    <row r="9" spans="1:85" s="13" customFormat="1" ht="50.25" customHeight="1">
      <c r="A9" s="704"/>
      <c r="B9" s="695" t="s">
        <v>1</v>
      </c>
      <c r="C9" s="122" t="s">
        <v>2</v>
      </c>
      <c r="D9" s="123"/>
      <c r="E9" s="123"/>
      <c r="F9" s="123"/>
      <c r="G9" s="702" t="s">
        <v>3</v>
      </c>
      <c r="H9" s="702"/>
      <c r="I9" s="702"/>
      <c r="J9" s="681"/>
      <c r="K9" s="12"/>
      <c r="L9" s="653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</row>
    <row r="10" spans="1:85" s="13" customFormat="1" ht="8.25" customHeight="1">
      <c r="A10" s="704"/>
      <c r="B10" s="695"/>
      <c r="C10" s="124"/>
      <c r="D10" s="125"/>
      <c r="E10" s="125"/>
      <c r="F10" s="125"/>
      <c r="G10" s="702"/>
      <c r="H10" s="702"/>
      <c r="I10" s="702"/>
      <c r="J10" s="681"/>
      <c r="K10" s="12"/>
      <c r="L10" s="65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spans="1:85" s="13" customFormat="1" ht="18.75">
      <c r="A11" s="704"/>
      <c r="B11" s="54"/>
      <c r="C11" s="54"/>
      <c r="D11" s="55" t="s">
        <v>218</v>
      </c>
      <c r="E11" s="55" t="s">
        <v>219</v>
      </c>
      <c r="F11" s="56" t="s">
        <v>4</v>
      </c>
      <c r="G11" s="56" t="s">
        <v>5</v>
      </c>
      <c r="H11" s="57" t="s">
        <v>6</v>
      </c>
      <c r="I11" s="239" t="s">
        <v>7</v>
      </c>
      <c r="J11" s="681"/>
      <c r="K11" s="12"/>
      <c r="L11" s="654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</row>
    <row r="12" spans="1:85" s="13" customFormat="1">
      <c r="A12" s="275">
        <v>1</v>
      </c>
      <c r="B12" s="278" t="s">
        <v>8</v>
      </c>
      <c r="C12" s="278" t="s">
        <v>9</v>
      </c>
      <c r="D12" s="58">
        <v>4</v>
      </c>
      <c r="E12" s="58">
        <v>5</v>
      </c>
      <c r="F12" s="59">
        <v>6</v>
      </c>
      <c r="G12" s="58">
        <v>7</v>
      </c>
      <c r="H12" s="58">
        <v>8</v>
      </c>
      <c r="I12" s="59">
        <v>9</v>
      </c>
      <c r="J12" s="58">
        <v>10</v>
      </c>
      <c r="K12" s="12"/>
      <c r="L12" s="2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85" s="13" customFormat="1" ht="46.5" customHeight="1">
      <c r="A13" s="746"/>
      <c r="B13" s="754" t="s">
        <v>225</v>
      </c>
      <c r="C13" s="139" t="s">
        <v>46</v>
      </c>
      <c r="D13" s="79">
        <f>E23</f>
        <v>0</v>
      </c>
      <c r="E13" s="79">
        <f>F23</f>
        <v>0</v>
      </c>
      <c r="F13" s="61" t="e">
        <f>IF(E13/D13*100&gt;100,100,E13/D13*100)</f>
        <v>#DIV/0!</v>
      </c>
      <c r="G13" s="748"/>
      <c r="H13" s="748"/>
      <c r="I13" s="748"/>
      <c r="J13" s="756"/>
      <c r="K13" s="12"/>
      <c r="L13" s="190">
        <v>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spans="1:85" s="13" customFormat="1" ht="44.25" customHeight="1" thickBot="1">
      <c r="A14" s="747"/>
      <c r="B14" s="755"/>
      <c r="C14" s="140" t="s">
        <v>226</v>
      </c>
      <c r="D14" s="138">
        <f>E26</f>
        <v>0</v>
      </c>
      <c r="E14" s="138">
        <f>F26</f>
        <v>0</v>
      </c>
      <c r="F14" s="61" t="e">
        <f>IF(E14/D14*100&gt;100,100,E14/D14*100)</f>
        <v>#DIV/0!</v>
      </c>
      <c r="G14" s="749"/>
      <c r="H14" s="749"/>
      <c r="I14" s="749"/>
      <c r="J14" s="757"/>
      <c r="K14" s="12"/>
      <c r="L14" s="190">
        <v>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spans="1:85" s="13" customFormat="1" ht="29.25" customHeight="1" thickBot="1">
      <c r="A15" s="562" t="s">
        <v>54</v>
      </c>
      <c r="B15" s="555"/>
      <c r="C15" s="556" t="s">
        <v>55</v>
      </c>
      <c r="D15" s="557" t="s">
        <v>72</v>
      </c>
      <c r="E15" s="558" t="s">
        <v>72</v>
      </c>
      <c r="F15" s="534" t="e">
        <f>ROUND((F14+F13)/2,2)</f>
        <v>#DIV/0!</v>
      </c>
      <c r="G15" s="529">
        <f>E32</f>
        <v>0</v>
      </c>
      <c r="H15" s="529">
        <f>F32</f>
        <v>0</v>
      </c>
      <c r="I15" s="530">
        <f>IF(G15=0,0,IF(H15/G15*100&gt;100,100,H15/G15*100))</f>
        <v>0</v>
      </c>
      <c r="J15" s="559" t="e">
        <f>(F15+I15)/2</f>
        <v>#DIV/0!</v>
      </c>
      <c r="K15" s="12"/>
      <c r="L15" s="190">
        <v>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</row>
    <row r="16" spans="1:85" s="29" customFormat="1">
      <c r="A16" s="663"/>
      <c r="B16" s="663"/>
      <c r="C16" s="663"/>
      <c r="D16" s="663"/>
      <c r="E16" s="663"/>
      <c r="F16" s="663"/>
      <c r="G16" s="66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</row>
    <row r="17" spans="1:77" s="29" customFormat="1" ht="16.5" customHeight="1">
      <c r="A17" s="663" t="s">
        <v>11</v>
      </c>
      <c r="B17" s="663"/>
      <c r="C17" s="663"/>
      <c r="D17" s="663"/>
      <c r="E17" s="663"/>
      <c r="F17" s="663"/>
      <c r="G17" s="66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7" s="30" customFormat="1" ht="14.25" customHeight="1">
      <c r="A18" s="750" t="s">
        <v>0</v>
      </c>
      <c r="B18" s="751" t="s">
        <v>48</v>
      </c>
      <c r="C18" s="751"/>
      <c r="D18" s="751"/>
      <c r="E18" s="751"/>
      <c r="F18" s="751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</row>
    <row r="19" spans="1:77" s="29" customFormat="1">
      <c r="A19" s="750"/>
      <c r="B19" s="752" t="s">
        <v>21</v>
      </c>
      <c r="C19" s="753"/>
      <c r="D19" s="753"/>
      <c r="E19" s="753"/>
      <c r="F19" s="753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</row>
    <row r="20" spans="1:77" s="29" customFormat="1" ht="24.75">
      <c r="A20" s="750"/>
      <c r="B20" s="752"/>
      <c r="C20" s="277" t="s">
        <v>12</v>
      </c>
      <c r="D20" s="276" t="s">
        <v>13</v>
      </c>
      <c r="E20" s="276" t="s">
        <v>14</v>
      </c>
      <c r="F20" s="276" t="s">
        <v>15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</row>
    <row r="21" spans="1:77" s="29" customFormat="1">
      <c r="A21" s="31">
        <v>1</v>
      </c>
      <c r="B21" s="272" t="s">
        <v>8</v>
      </c>
      <c r="C21" s="272" t="s">
        <v>9</v>
      </c>
      <c r="D21" s="87">
        <v>4</v>
      </c>
      <c r="E21" s="87">
        <v>5</v>
      </c>
      <c r="F21" s="87">
        <v>6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</row>
    <row r="22" spans="1:77" s="29" customFormat="1" ht="15.75" customHeight="1">
      <c r="A22" s="717" t="s">
        <v>75</v>
      </c>
      <c r="B22" s="745" t="s">
        <v>216</v>
      </c>
      <c r="C22" s="2" t="s">
        <v>24</v>
      </c>
      <c r="D22" s="2"/>
      <c r="E22" s="3" t="s">
        <v>16</v>
      </c>
      <c r="F22" s="3" t="s">
        <v>17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77" s="30" customFormat="1" ht="28.5" customHeight="1">
      <c r="A23" s="717"/>
      <c r="B23" s="745"/>
      <c r="C23" s="149" t="s">
        <v>57</v>
      </c>
      <c r="D23" s="4" t="s">
        <v>25</v>
      </c>
      <c r="E23" s="5">
        <f>IF(E24=0,0,ROUND(E25/E24*100,1))</f>
        <v>0</v>
      </c>
      <c r="F23" s="5">
        <f>IF(F24&gt;0,ROUND(F25/F24*100,1),0)</f>
        <v>0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</row>
    <row r="24" spans="1:77" s="132" customFormat="1" ht="21" customHeight="1">
      <c r="A24" s="717"/>
      <c r="B24" s="745"/>
      <c r="C24" s="33" t="s">
        <v>58</v>
      </c>
      <c r="D24" s="6" t="s">
        <v>59</v>
      </c>
      <c r="E24" s="90">
        <f>F24</f>
        <v>0</v>
      </c>
      <c r="F24" s="560"/>
    </row>
    <row r="25" spans="1:77" s="132" customFormat="1" ht="21.75" customHeight="1">
      <c r="A25" s="717"/>
      <c r="B25" s="745"/>
      <c r="C25" s="33" t="s">
        <v>67</v>
      </c>
      <c r="D25" s="6" t="s">
        <v>59</v>
      </c>
      <c r="E25" s="90">
        <f>E24</f>
        <v>0</v>
      </c>
      <c r="F25" s="560"/>
    </row>
    <row r="26" spans="1:77" ht="33.75" customHeight="1">
      <c r="A26" s="717"/>
      <c r="B26" s="745"/>
      <c r="C26" s="149" t="s">
        <v>227</v>
      </c>
      <c r="D26" s="4" t="s">
        <v>25</v>
      </c>
      <c r="E26" s="5">
        <f>IF(E27=0,0,E29/E27*100)</f>
        <v>0</v>
      </c>
      <c r="F26" s="5">
        <f>IF(F32=0,0,(IF(SUM(I33:I41)&gt;0,0,100)))</f>
        <v>0</v>
      </c>
      <c r="G26" s="141"/>
      <c r="H26" s="141"/>
      <c r="I26" s="141"/>
      <c r="J26" s="141"/>
      <c r="K26" s="141"/>
    </row>
    <row r="27" spans="1:77" s="29" customFormat="1">
      <c r="A27" s="717"/>
      <c r="B27" s="745"/>
      <c r="C27" s="33" t="s">
        <v>228</v>
      </c>
      <c r="D27" s="6" t="s">
        <v>18</v>
      </c>
      <c r="E27" s="561">
        <f>E32</f>
        <v>0</v>
      </c>
      <c r="F27" s="561">
        <f>F32</f>
        <v>0</v>
      </c>
      <c r="G27" s="141"/>
      <c r="H27" s="141"/>
      <c r="I27" s="141"/>
      <c r="J27" s="141"/>
      <c r="K27" s="14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</row>
    <row r="28" spans="1:77" s="29" customFormat="1">
      <c r="A28" s="717"/>
      <c r="B28" s="745"/>
      <c r="C28" s="33" t="s">
        <v>229</v>
      </c>
      <c r="D28" s="6" t="s">
        <v>18</v>
      </c>
      <c r="E28" s="561">
        <v>0</v>
      </c>
      <c r="F28" s="561">
        <f>I42</f>
        <v>0</v>
      </c>
      <c r="G28" s="141"/>
      <c r="H28" s="141"/>
      <c r="I28" s="141"/>
      <c r="J28" s="141"/>
      <c r="K28" s="141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</row>
    <row r="29" spans="1:77" s="29" customFormat="1">
      <c r="A29" s="717"/>
      <c r="B29" s="745"/>
      <c r="C29" s="33" t="s">
        <v>230</v>
      </c>
      <c r="D29" s="6" t="s">
        <v>18</v>
      </c>
      <c r="E29" s="561">
        <f>E27-E28</f>
        <v>0</v>
      </c>
      <c r="F29" s="561">
        <f>F27-F28</f>
        <v>0</v>
      </c>
      <c r="G29" s="141"/>
      <c r="H29" s="141"/>
      <c r="I29" s="141"/>
      <c r="J29" s="141"/>
      <c r="K29" s="141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</row>
    <row r="30" spans="1:77" s="29" customFormat="1">
      <c r="A30" s="717"/>
      <c r="B30" s="745"/>
      <c r="C30" s="744" t="s">
        <v>4</v>
      </c>
      <c r="D30" s="744"/>
      <c r="E30" s="744"/>
      <c r="F30" s="744"/>
      <c r="G30" s="141"/>
      <c r="H30" s="141"/>
      <c r="I30" s="141"/>
      <c r="J30" s="141"/>
      <c r="K30" s="141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</row>
    <row r="31" spans="1:77" s="29" customFormat="1">
      <c r="A31" s="717"/>
      <c r="B31" s="745"/>
      <c r="C31" s="2" t="s">
        <v>27</v>
      </c>
      <c r="D31" s="2"/>
      <c r="E31" s="9" t="s">
        <v>19</v>
      </c>
      <c r="F31" s="9" t="s">
        <v>20</v>
      </c>
      <c r="G31" s="141"/>
      <c r="H31" s="141"/>
      <c r="I31" s="141"/>
      <c r="J31" s="141"/>
      <c r="K31" s="141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</row>
    <row r="32" spans="1:77" s="29" customFormat="1" ht="38.25">
      <c r="A32" s="717"/>
      <c r="B32" s="745"/>
      <c r="C32" s="148" t="s">
        <v>257</v>
      </c>
      <c r="D32" s="142" t="s">
        <v>18</v>
      </c>
      <c r="E32" s="80">
        <f>ROUND(SUM(E33:E41)/9,2)</f>
        <v>0</v>
      </c>
      <c r="F32" s="80">
        <f>ROUND(SUM(F33:F41)/5,2)</f>
        <v>0</v>
      </c>
      <c r="G32" s="132"/>
      <c r="H32" s="141"/>
      <c r="I32" s="130" t="s">
        <v>231</v>
      </c>
      <c r="J32" s="130" t="s">
        <v>232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70" s="29" customFormat="1">
      <c r="A33" s="717"/>
      <c r="B33" s="745"/>
      <c r="C33" s="7" t="s">
        <v>60</v>
      </c>
      <c r="D33" s="143" t="s">
        <v>18</v>
      </c>
      <c r="E33" s="637">
        <v>0</v>
      </c>
      <c r="F33" s="535"/>
      <c r="G33" s="167"/>
      <c r="H33" s="28"/>
      <c r="I33" s="535"/>
      <c r="J33" s="8">
        <f>IF(I33&gt;0,100,0)</f>
        <v>0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1:70" s="29" customFormat="1">
      <c r="A34" s="717"/>
      <c r="B34" s="745"/>
      <c r="C34" s="7" t="s">
        <v>61</v>
      </c>
      <c r="D34" s="143" t="s">
        <v>18</v>
      </c>
      <c r="E34" s="637">
        <v>0</v>
      </c>
      <c r="F34" s="535"/>
      <c r="G34" s="167"/>
      <c r="H34" s="28"/>
      <c r="I34" s="535"/>
      <c r="J34" s="8">
        <f>IF(I34&gt;0,100,0)</f>
        <v>0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</row>
    <row r="35" spans="1:70" s="29" customFormat="1">
      <c r="A35" s="717"/>
      <c r="B35" s="745"/>
      <c r="C35" s="7" t="s">
        <v>62</v>
      </c>
      <c r="D35" s="143" t="s">
        <v>18</v>
      </c>
      <c r="E35" s="637">
        <v>0</v>
      </c>
      <c r="F35" s="535"/>
      <c r="G35" s="167"/>
      <c r="H35" s="28"/>
      <c r="I35" s="535"/>
      <c r="J35" s="8">
        <f>IF(I35&gt;0,100,0)</f>
        <v>0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</row>
    <row r="36" spans="1:70" s="29" customFormat="1">
      <c r="A36" s="717"/>
      <c r="B36" s="745"/>
      <c r="C36" s="7" t="s">
        <v>233</v>
      </c>
      <c r="D36" s="143" t="s">
        <v>18</v>
      </c>
      <c r="E36" s="637">
        <v>0</v>
      </c>
      <c r="F36" s="8"/>
      <c r="G36" s="167"/>
      <c r="H36" s="28"/>
      <c r="I36" s="8"/>
      <c r="J36" s="8">
        <f t="shared" ref="J36:J41" si="0">IF(I36&gt;0,100,0)</f>
        <v>0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</row>
    <row r="37" spans="1:70" s="29" customFormat="1">
      <c r="A37" s="717"/>
      <c r="B37" s="745"/>
      <c r="C37" s="7" t="s">
        <v>63</v>
      </c>
      <c r="D37" s="143" t="s">
        <v>18</v>
      </c>
      <c r="E37" s="637">
        <v>0</v>
      </c>
      <c r="F37" s="8"/>
      <c r="G37" s="167"/>
      <c r="H37" s="28"/>
      <c r="I37" s="8"/>
      <c r="J37" s="8">
        <f t="shared" si="0"/>
        <v>0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</row>
    <row r="38" spans="1:70" s="29" customFormat="1">
      <c r="A38" s="717"/>
      <c r="B38" s="745"/>
      <c r="C38" s="7" t="s">
        <v>64</v>
      </c>
      <c r="D38" s="143" t="s">
        <v>18</v>
      </c>
      <c r="E38" s="637">
        <v>0</v>
      </c>
      <c r="F38" s="8"/>
      <c r="G38" s="144"/>
      <c r="H38" s="141"/>
      <c r="I38" s="104"/>
      <c r="J38" s="8">
        <f t="shared" si="0"/>
        <v>0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</row>
    <row r="39" spans="1:70" s="29" customFormat="1">
      <c r="A39" s="717"/>
      <c r="B39" s="745"/>
      <c r="C39" s="7" t="s">
        <v>234</v>
      </c>
      <c r="D39" s="143" t="s">
        <v>18</v>
      </c>
      <c r="E39" s="637">
        <v>0</v>
      </c>
      <c r="F39" s="8"/>
      <c r="G39" s="144"/>
      <c r="H39" s="141"/>
      <c r="I39" s="104"/>
      <c r="J39" s="8">
        <f t="shared" si="0"/>
        <v>0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spans="1:70" s="29" customFormat="1">
      <c r="A40" s="717"/>
      <c r="B40" s="745"/>
      <c r="C40" s="7" t="s">
        <v>65</v>
      </c>
      <c r="D40" s="143" t="s">
        <v>18</v>
      </c>
      <c r="E40" s="637">
        <v>0</v>
      </c>
      <c r="F40" s="8"/>
      <c r="G40" s="144"/>
      <c r="H40" s="141"/>
      <c r="I40" s="104"/>
      <c r="J40" s="8">
        <f t="shared" si="0"/>
        <v>0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</row>
    <row r="41" spans="1:70" s="29" customFormat="1">
      <c r="A41" s="717"/>
      <c r="B41" s="745"/>
      <c r="C41" s="7" t="s">
        <v>66</v>
      </c>
      <c r="D41" s="143" t="s">
        <v>18</v>
      </c>
      <c r="E41" s="637">
        <v>0</v>
      </c>
      <c r="F41" s="8"/>
      <c r="G41" s="144"/>
      <c r="H41" s="141"/>
      <c r="I41" s="104"/>
      <c r="J41" s="8">
        <f t="shared" si="0"/>
        <v>0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</row>
    <row r="42" spans="1:70" s="29" customFormat="1">
      <c r="A42" s="34"/>
      <c r="B42" s="274"/>
      <c r="C42" s="34"/>
      <c r="D42" s="35"/>
      <c r="E42" s="35"/>
      <c r="F42" s="35"/>
      <c r="G42" s="273"/>
      <c r="H42" s="28"/>
      <c r="I42" s="130">
        <f>ROUND(SUM(I33:I41)/6,2)</f>
        <v>0</v>
      </c>
      <c r="J42" s="130">
        <f>ROUND(SUM(J33:J41)/3,2)</f>
        <v>0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</row>
    <row r="43" spans="1:70" s="29" customFormat="1">
      <c r="A43" s="34"/>
      <c r="B43" s="273"/>
      <c r="C43" s="34"/>
      <c r="D43" s="35"/>
      <c r="E43" s="35"/>
      <c r="F43" s="35"/>
      <c r="G43" s="36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</row>
    <row r="44" spans="1:70">
      <c r="L44" s="91"/>
    </row>
    <row r="48" spans="1:70">
      <c r="L48" s="111"/>
    </row>
  </sheetData>
  <mergeCells count="27">
    <mergeCell ref="L8:L11"/>
    <mergeCell ref="A6:K6"/>
    <mergeCell ref="A1:K1"/>
    <mergeCell ref="A2:K2"/>
    <mergeCell ref="A3:K3"/>
    <mergeCell ref="A4:K4"/>
    <mergeCell ref="A5:K5"/>
    <mergeCell ref="A7:K7"/>
    <mergeCell ref="A8:A11"/>
    <mergeCell ref="J8:J11"/>
    <mergeCell ref="B9:B10"/>
    <mergeCell ref="G9:I10"/>
    <mergeCell ref="A22:A41"/>
    <mergeCell ref="B22:B41"/>
    <mergeCell ref="C30:F30"/>
    <mergeCell ref="J13:J14"/>
    <mergeCell ref="A16:G16"/>
    <mergeCell ref="A17:G17"/>
    <mergeCell ref="A18:A20"/>
    <mergeCell ref="B18:F18"/>
    <mergeCell ref="B19:B20"/>
    <mergeCell ref="C19:F19"/>
    <mergeCell ref="A13:A14"/>
    <mergeCell ref="B13:B14"/>
    <mergeCell ref="G13:G14"/>
    <mergeCell ref="H13:H14"/>
    <mergeCell ref="I13:I14"/>
  </mergeCells>
  <conditionalFormatting sqref="L13">
    <cfRule type="expression" dxfId="5" priority="3">
      <formula>$D$13&lt;&gt;$L$13</formula>
    </cfRule>
  </conditionalFormatting>
  <conditionalFormatting sqref="L14">
    <cfRule type="expression" dxfId="4" priority="2">
      <formula>$D$14&lt;&gt;$L$14</formula>
    </cfRule>
  </conditionalFormatting>
  <conditionalFormatting sqref="L15">
    <cfRule type="expression" dxfId="3" priority="1">
      <formula>$G$15&lt;&gt;$L$15</formula>
    </cfRule>
  </conditionalFormatting>
  <pageMargins left="0.7" right="0.7" top="0.75" bottom="0.75" header="0.3" footer="0.3"/>
  <pageSetup paperSize="9" scale="43" orientation="portrait" r:id="rId1"/>
  <colBreaks count="1" manualBreakCount="1">
    <brk id="11" max="69" man="1"/>
  </colBreaks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X33"/>
  <sheetViews>
    <sheetView view="pageBreakPreview" topLeftCell="A4" zoomScale="70" zoomScaleNormal="80" zoomScaleSheetLayoutView="70" workbookViewId="0">
      <selection activeCell="H41" sqref="H41"/>
    </sheetView>
  </sheetViews>
  <sheetFormatPr defaultColWidth="8.5703125" defaultRowHeight="15"/>
  <cols>
    <col min="1" max="1" width="8.5703125" style="215"/>
    <col min="2" max="2" width="74.140625" style="215" customWidth="1"/>
    <col min="3" max="3" width="12" style="215" customWidth="1"/>
    <col min="4" max="4" width="16.28515625" style="215" customWidth="1"/>
    <col min="5" max="5" width="18.28515625" style="215" customWidth="1"/>
    <col min="6" max="6" width="15.140625" style="215" customWidth="1"/>
    <col min="7" max="7" width="13.5703125" style="215" customWidth="1"/>
    <col min="8" max="8" width="17.140625" style="215" customWidth="1"/>
    <col min="9" max="9" width="12" style="215" customWidth="1"/>
    <col min="10" max="10" width="12.42578125" style="215" customWidth="1"/>
    <col min="11" max="11" width="10.140625" style="215" customWidth="1"/>
    <col min="12" max="12" width="21" style="215" customWidth="1"/>
    <col min="13" max="13" width="20.42578125" style="215" customWidth="1"/>
    <col min="14" max="14" width="19" style="215" customWidth="1"/>
    <col min="15" max="15" width="14.7109375" style="215" customWidth="1"/>
    <col min="16" max="16" width="13.28515625" style="215" customWidth="1"/>
    <col min="17" max="17" width="12.28515625" style="215" customWidth="1"/>
    <col min="18" max="257" width="8.5703125" style="215"/>
    <col min="258" max="258" width="72.7109375" style="215" customWidth="1"/>
    <col min="259" max="262" width="10.7109375" style="215" customWidth="1"/>
    <col min="263" max="263" width="11.28515625" style="215" customWidth="1"/>
    <col min="264" max="267" width="10.140625" style="215" customWidth="1"/>
    <col min="268" max="268" width="21" style="215" customWidth="1"/>
    <col min="269" max="269" width="20.42578125" style="215" customWidth="1"/>
    <col min="270" max="270" width="19" style="215" customWidth="1"/>
    <col min="271" max="271" width="14.7109375" style="215" customWidth="1"/>
    <col min="272" max="272" width="13.28515625" style="215" customWidth="1"/>
    <col min="273" max="273" width="12.28515625" style="215" customWidth="1"/>
    <col min="274" max="513" width="8.5703125" style="215"/>
    <col min="514" max="514" width="72.7109375" style="215" customWidth="1"/>
    <col min="515" max="518" width="10.7109375" style="215" customWidth="1"/>
    <col min="519" max="519" width="11.28515625" style="215" customWidth="1"/>
    <col min="520" max="523" width="10.140625" style="215" customWidth="1"/>
    <col min="524" max="524" width="21" style="215" customWidth="1"/>
    <col min="525" max="525" width="20.42578125" style="215" customWidth="1"/>
    <col min="526" max="526" width="19" style="215" customWidth="1"/>
    <col min="527" max="527" width="14.7109375" style="215" customWidth="1"/>
    <col min="528" max="528" width="13.28515625" style="215" customWidth="1"/>
    <col min="529" max="529" width="12.28515625" style="215" customWidth="1"/>
    <col min="530" max="769" width="8.5703125" style="215"/>
    <col min="770" max="770" width="72.7109375" style="215" customWidth="1"/>
    <col min="771" max="774" width="10.7109375" style="215" customWidth="1"/>
    <col min="775" max="775" width="11.28515625" style="215" customWidth="1"/>
    <col min="776" max="779" width="10.140625" style="215" customWidth="1"/>
    <col min="780" max="780" width="21" style="215" customWidth="1"/>
    <col min="781" max="781" width="20.42578125" style="215" customWidth="1"/>
    <col min="782" max="782" width="19" style="215" customWidth="1"/>
    <col min="783" max="783" width="14.7109375" style="215" customWidth="1"/>
    <col min="784" max="784" width="13.28515625" style="215" customWidth="1"/>
    <col min="785" max="785" width="12.28515625" style="215" customWidth="1"/>
    <col min="786" max="1025" width="8.5703125" style="215"/>
    <col min="1026" max="1026" width="72.7109375" style="215" customWidth="1"/>
    <col min="1027" max="1030" width="10.7109375" style="215" customWidth="1"/>
    <col min="1031" max="1031" width="11.28515625" style="215" customWidth="1"/>
    <col min="1032" max="1035" width="10.140625" style="215" customWidth="1"/>
    <col min="1036" max="1036" width="21" style="215" customWidth="1"/>
    <col min="1037" max="1037" width="20.42578125" style="215" customWidth="1"/>
    <col min="1038" max="1038" width="19" style="215" customWidth="1"/>
    <col min="1039" max="1039" width="14.7109375" style="215" customWidth="1"/>
    <col min="1040" max="1040" width="13.28515625" style="215" customWidth="1"/>
    <col min="1041" max="1041" width="12.28515625" style="215" customWidth="1"/>
    <col min="1042" max="1281" width="8.5703125" style="215"/>
    <col min="1282" max="1282" width="72.7109375" style="215" customWidth="1"/>
    <col min="1283" max="1286" width="10.7109375" style="215" customWidth="1"/>
    <col min="1287" max="1287" width="11.28515625" style="215" customWidth="1"/>
    <col min="1288" max="1291" width="10.140625" style="215" customWidth="1"/>
    <col min="1292" max="1292" width="21" style="215" customWidth="1"/>
    <col min="1293" max="1293" width="20.42578125" style="215" customWidth="1"/>
    <col min="1294" max="1294" width="19" style="215" customWidth="1"/>
    <col min="1295" max="1295" width="14.7109375" style="215" customWidth="1"/>
    <col min="1296" max="1296" width="13.28515625" style="215" customWidth="1"/>
    <col min="1297" max="1297" width="12.28515625" style="215" customWidth="1"/>
    <col min="1298" max="1537" width="8.5703125" style="215"/>
    <col min="1538" max="1538" width="72.7109375" style="215" customWidth="1"/>
    <col min="1539" max="1542" width="10.7109375" style="215" customWidth="1"/>
    <col min="1543" max="1543" width="11.28515625" style="215" customWidth="1"/>
    <col min="1544" max="1547" width="10.140625" style="215" customWidth="1"/>
    <col min="1548" max="1548" width="21" style="215" customWidth="1"/>
    <col min="1549" max="1549" width="20.42578125" style="215" customWidth="1"/>
    <col min="1550" max="1550" width="19" style="215" customWidth="1"/>
    <col min="1551" max="1551" width="14.7109375" style="215" customWidth="1"/>
    <col min="1552" max="1552" width="13.28515625" style="215" customWidth="1"/>
    <col min="1553" max="1553" width="12.28515625" style="215" customWidth="1"/>
    <col min="1554" max="1793" width="8.5703125" style="215"/>
    <col min="1794" max="1794" width="72.7109375" style="215" customWidth="1"/>
    <col min="1795" max="1798" width="10.7109375" style="215" customWidth="1"/>
    <col min="1799" max="1799" width="11.28515625" style="215" customWidth="1"/>
    <col min="1800" max="1803" width="10.140625" style="215" customWidth="1"/>
    <col min="1804" max="1804" width="21" style="215" customWidth="1"/>
    <col min="1805" max="1805" width="20.42578125" style="215" customWidth="1"/>
    <col min="1806" max="1806" width="19" style="215" customWidth="1"/>
    <col min="1807" max="1807" width="14.7109375" style="215" customWidth="1"/>
    <col min="1808" max="1808" width="13.28515625" style="215" customWidth="1"/>
    <col min="1809" max="1809" width="12.28515625" style="215" customWidth="1"/>
    <col min="1810" max="2049" width="8.5703125" style="215"/>
    <col min="2050" max="2050" width="72.7109375" style="215" customWidth="1"/>
    <col min="2051" max="2054" width="10.7109375" style="215" customWidth="1"/>
    <col min="2055" max="2055" width="11.28515625" style="215" customWidth="1"/>
    <col min="2056" max="2059" width="10.140625" style="215" customWidth="1"/>
    <col min="2060" max="2060" width="21" style="215" customWidth="1"/>
    <col min="2061" max="2061" width="20.42578125" style="215" customWidth="1"/>
    <col min="2062" max="2062" width="19" style="215" customWidth="1"/>
    <col min="2063" max="2063" width="14.7109375" style="215" customWidth="1"/>
    <col min="2064" max="2064" width="13.28515625" style="215" customWidth="1"/>
    <col min="2065" max="2065" width="12.28515625" style="215" customWidth="1"/>
    <col min="2066" max="2305" width="8.5703125" style="215"/>
    <col min="2306" max="2306" width="72.7109375" style="215" customWidth="1"/>
    <col min="2307" max="2310" width="10.7109375" style="215" customWidth="1"/>
    <col min="2311" max="2311" width="11.28515625" style="215" customWidth="1"/>
    <col min="2312" max="2315" width="10.140625" style="215" customWidth="1"/>
    <col min="2316" max="2316" width="21" style="215" customWidth="1"/>
    <col min="2317" max="2317" width="20.42578125" style="215" customWidth="1"/>
    <col min="2318" max="2318" width="19" style="215" customWidth="1"/>
    <col min="2319" max="2319" width="14.7109375" style="215" customWidth="1"/>
    <col min="2320" max="2320" width="13.28515625" style="215" customWidth="1"/>
    <col min="2321" max="2321" width="12.28515625" style="215" customWidth="1"/>
    <col min="2322" max="2561" width="8.5703125" style="215"/>
    <col min="2562" max="2562" width="72.7109375" style="215" customWidth="1"/>
    <col min="2563" max="2566" width="10.7109375" style="215" customWidth="1"/>
    <col min="2567" max="2567" width="11.28515625" style="215" customWidth="1"/>
    <col min="2568" max="2571" width="10.140625" style="215" customWidth="1"/>
    <col min="2572" max="2572" width="21" style="215" customWidth="1"/>
    <col min="2573" max="2573" width="20.42578125" style="215" customWidth="1"/>
    <col min="2574" max="2574" width="19" style="215" customWidth="1"/>
    <col min="2575" max="2575" width="14.7109375" style="215" customWidth="1"/>
    <col min="2576" max="2576" width="13.28515625" style="215" customWidth="1"/>
    <col min="2577" max="2577" width="12.28515625" style="215" customWidth="1"/>
    <col min="2578" max="2817" width="8.5703125" style="215"/>
    <col min="2818" max="2818" width="72.7109375" style="215" customWidth="1"/>
    <col min="2819" max="2822" width="10.7109375" style="215" customWidth="1"/>
    <col min="2823" max="2823" width="11.28515625" style="215" customWidth="1"/>
    <col min="2824" max="2827" width="10.140625" style="215" customWidth="1"/>
    <col min="2828" max="2828" width="21" style="215" customWidth="1"/>
    <col min="2829" max="2829" width="20.42578125" style="215" customWidth="1"/>
    <col min="2830" max="2830" width="19" style="215" customWidth="1"/>
    <col min="2831" max="2831" width="14.7109375" style="215" customWidth="1"/>
    <col min="2832" max="2832" width="13.28515625" style="215" customWidth="1"/>
    <col min="2833" max="2833" width="12.28515625" style="215" customWidth="1"/>
    <col min="2834" max="3073" width="8.5703125" style="215"/>
    <col min="3074" max="3074" width="72.7109375" style="215" customWidth="1"/>
    <col min="3075" max="3078" width="10.7109375" style="215" customWidth="1"/>
    <col min="3079" max="3079" width="11.28515625" style="215" customWidth="1"/>
    <col min="3080" max="3083" width="10.140625" style="215" customWidth="1"/>
    <col min="3084" max="3084" width="21" style="215" customWidth="1"/>
    <col min="3085" max="3085" width="20.42578125" style="215" customWidth="1"/>
    <col min="3086" max="3086" width="19" style="215" customWidth="1"/>
    <col min="3087" max="3087" width="14.7109375" style="215" customWidth="1"/>
    <col min="3088" max="3088" width="13.28515625" style="215" customWidth="1"/>
    <col min="3089" max="3089" width="12.28515625" style="215" customWidth="1"/>
    <col min="3090" max="3329" width="8.5703125" style="215"/>
    <col min="3330" max="3330" width="72.7109375" style="215" customWidth="1"/>
    <col min="3331" max="3334" width="10.7109375" style="215" customWidth="1"/>
    <col min="3335" max="3335" width="11.28515625" style="215" customWidth="1"/>
    <col min="3336" max="3339" width="10.140625" style="215" customWidth="1"/>
    <col min="3340" max="3340" width="21" style="215" customWidth="1"/>
    <col min="3341" max="3341" width="20.42578125" style="215" customWidth="1"/>
    <col min="3342" max="3342" width="19" style="215" customWidth="1"/>
    <col min="3343" max="3343" width="14.7109375" style="215" customWidth="1"/>
    <col min="3344" max="3344" width="13.28515625" style="215" customWidth="1"/>
    <col min="3345" max="3345" width="12.28515625" style="215" customWidth="1"/>
    <col min="3346" max="3585" width="8.5703125" style="215"/>
    <col min="3586" max="3586" width="72.7109375" style="215" customWidth="1"/>
    <col min="3587" max="3590" width="10.7109375" style="215" customWidth="1"/>
    <col min="3591" max="3591" width="11.28515625" style="215" customWidth="1"/>
    <col min="3592" max="3595" width="10.140625" style="215" customWidth="1"/>
    <col min="3596" max="3596" width="21" style="215" customWidth="1"/>
    <col min="3597" max="3597" width="20.42578125" style="215" customWidth="1"/>
    <col min="3598" max="3598" width="19" style="215" customWidth="1"/>
    <col min="3599" max="3599" width="14.7109375" style="215" customWidth="1"/>
    <col min="3600" max="3600" width="13.28515625" style="215" customWidth="1"/>
    <col min="3601" max="3601" width="12.28515625" style="215" customWidth="1"/>
    <col min="3602" max="3841" width="8.5703125" style="215"/>
    <col min="3842" max="3842" width="72.7109375" style="215" customWidth="1"/>
    <col min="3843" max="3846" width="10.7109375" style="215" customWidth="1"/>
    <col min="3847" max="3847" width="11.28515625" style="215" customWidth="1"/>
    <col min="3848" max="3851" width="10.140625" style="215" customWidth="1"/>
    <col min="3852" max="3852" width="21" style="215" customWidth="1"/>
    <col min="3853" max="3853" width="20.42578125" style="215" customWidth="1"/>
    <col min="3854" max="3854" width="19" style="215" customWidth="1"/>
    <col min="3855" max="3855" width="14.7109375" style="215" customWidth="1"/>
    <col min="3856" max="3856" width="13.28515625" style="215" customWidth="1"/>
    <col min="3857" max="3857" width="12.28515625" style="215" customWidth="1"/>
    <col min="3858" max="4097" width="8.5703125" style="215"/>
    <col min="4098" max="4098" width="72.7109375" style="215" customWidth="1"/>
    <col min="4099" max="4102" width="10.7109375" style="215" customWidth="1"/>
    <col min="4103" max="4103" width="11.28515625" style="215" customWidth="1"/>
    <col min="4104" max="4107" width="10.140625" style="215" customWidth="1"/>
    <col min="4108" max="4108" width="21" style="215" customWidth="1"/>
    <col min="4109" max="4109" width="20.42578125" style="215" customWidth="1"/>
    <col min="4110" max="4110" width="19" style="215" customWidth="1"/>
    <col min="4111" max="4111" width="14.7109375" style="215" customWidth="1"/>
    <col min="4112" max="4112" width="13.28515625" style="215" customWidth="1"/>
    <col min="4113" max="4113" width="12.28515625" style="215" customWidth="1"/>
    <col min="4114" max="4353" width="8.5703125" style="215"/>
    <col min="4354" max="4354" width="72.7109375" style="215" customWidth="1"/>
    <col min="4355" max="4358" width="10.7109375" style="215" customWidth="1"/>
    <col min="4359" max="4359" width="11.28515625" style="215" customWidth="1"/>
    <col min="4360" max="4363" width="10.140625" style="215" customWidth="1"/>
    <col min="4364" max="4364" width="21" style="215" customWidth="1"/>
    <col min="4365" max="4365" width="20.42578125" style="215" customWidth="1"/>
    <col min="4366" max="4366" width="19" style="215" customWidth="1"/>
    <col min="4367" max="4367" width="14.7109375" style="215" customWidth="1"/>
    <col min="4368" max="4368" width="13.28515625" style="215" customWidth="1"/>
    <col min="4369" max="4369" width="12.28515625" style="215" customWidth="1"/>
    <col min="4370" max="4609" width="8.5703125" style="215"/>
    <col min="4610" max="4610" width="72.7109375" style="215" customWidth="1"/>
    <col min="4611" max="4614" width="10.7109375" style="215" customWidth="1"/>
    <col min="4615" max="4615" width="11.28515625" style="215" customWidth="1"/>
    <col min="4616" max="4619" width="10.140625" style="215" customWidth="1"/>
    <col min="4620" max="4620" width="21" style="215" customWidth="1"/>
    <col min="4621" max="4621" width="20.42578125" style="215" customWidth="1"/>
    <col min="4622" max="4622" width="19" style="215" customWidth="1"/>
    <col min="4623" max="4623" width="14.7109375" style="215" customWidth="1"/>
    <col min="4624" max="4624" width="13.28515625" style="215" customWidth="1"/>
    <col min="4625" max="4625" width="12.28515625" style="215" customWidth="1"/>
    <col min="4626" max="4865" width="8.5703125" style="215"/>
    <col min="4866" max="4866" width="72.7109375" style="215" customWidth="1"/>
    <col min="4867" max="4870" width="10.7109375" style="215" customWidth="1"/>
    <col min="4871" max="4871" width="11.28515625" style="215" customWidth="1"/>
    <col min="4872" max="4875" width="10.140625" style="215" customWidth="1"/>
    <col min="4876" max="4876" width="21" style="215" customWidth="1"/>
    <col min="4877" max="4877" width="20.42578125" style="215" customWidth="1"/>
    <col min="4878" max="4878" width="19" style="215" customWidth="1"/>
    <col min="4879" max="4879" width="14.7109375" style="215" customWidth="1"/>
    <col min="4880" max="4880" width="13.28515625" style="215" customWidth="1"/>
    <col min="4881" max="4881" width="12.28515625" style="215" customWidth="1"/>
    <col min="4882" max="5121" width="8.5703125" style="215"/>
    <col min="5122" max="5122" width="72.7109375" style="215" customWidth="1"/>
    <col min="5123" max="5126" width="10.7109375" style="215" customWidth="1"/>
    <col min="5127" max="5127" width="11.28515625" style="215" customWidth="1"/>
    <col min="5128" max="5131" width="10.140625" style="215" customWidth="1"/>
    <col min="5132" max="5132" width="21" style="215" customWidth="1"/>
    <col min="5133" max="5133" width="20.42578125" style="215" customWidth="1"/>
    <col min="5134" max="5134" width="19" style="215" customWidth="1"/>
    <col min="5135" max="5135" width="14.7109375" style="215" customWidth="1"/>
    <col min="5136" max="5136" width="13.28515625" style="215" customWidth="1"/>
    <col min="5137" max="5137" width="12.28515625" style="215" customWidth="1"/>
    <col min="5138" max="5377" width="8.5703125" style="215"/>
    <col min="5378" max="5378" width="72.7109375" style="215" customWidth="1"/>
    <col min="5379" max="5382" width="10.7109375" style="215" customWidth="1"/>
    <col min="5383" max="5383" width="11.28515625" style="215" customWidth="1"/>
    <col min="5384" max="5387" width="10.140625" style="215" customWidth="1"/>
    <col min="5388" max="5388" width="21" style="215" customWidth="1"/>
    <col min="5389" max="5389" width="20.42578125" style="215" customWidth="1"/>
    <col min="5390" max="5390" width="19" style="215" customWidth="1"/>
    <col min="5391" max="5391" width="14.7109375" style="215" customWidth="1"/>
    <col min="5392" max="5392" width="13.28515625" style="215" customWidth="1"/>
    <col min="5393" max="5393" width="12.28515625" style="215" customWidth="1"/>
    <col min="5394" max="5633" width="8.5703125" style="215"/>
    <col min="5634" max="5634" width="72.7109375" style="215" customWidth="1"/>
    <col min="5635" max="5638" width="10.7109375" style="215" customWidth="1"/>
    <col min="5639" max="5639" width="11.28515625" style="215" customWidth="1"/>
    <col min="5640" max="5643" width="10.140625" style="215" customWidth="1"/>
    <col min="5644" max="5644" width="21" style="215" customWidth="1"/>
    <col min="5645" max="5645" width="20.42578125" style="215" customWidth="1"/>
    <col min="5646" max="5646" width="19" style="215" customWidth="1"/>
    <col min="5647" max="5647" width="14.7109375" style="215" customWidth="1"/>
    <col min="5648" max="5648" width="13.28515625" style="215" customWidth="1"/>
    <col min="5649" max="5649" width="12.28515625" style="215" customWidth="1"/>
    <col min="5650" max="5889" width="8.5703125" style="215"/>
    <col min="5890" max="5890" width="72.7109375" style="215" customWidth="1"/>
    <col min="5891" max="5894" width="10.7109375" style="215" customWidth="1"/>
    <col min="5895" max="5895" width="11.28515625" style="215" customWidth="1"/>
    <col min="5896" max="5899" width="10.140625" style="215" customWidth="1"/>
    <col min="5900" max="5900" width="21" style="215" customWidth="1"/>
    <col min="5901" max="5901" width="20.42578125" style="215" customWidth="1"/>
    <col min="5902" max="5902" width="19" style="215" customWidth="1"/>
    <col min="5903" max="5903" width="14.7109375" style="215" customWidth="1"/>
    <col min="5904" max="5904" width="13.28515625" style="215" customWidth="1"/>
    <col min="5905" max="5905" width="12.28515625" style="215" customWidth="1"/>
    <col min="5906" max="6145" width="8.5703125" style="215"/>
    <col min="6146" max="6146" width="72.7109375" style="215" customWidth="1"/>
    <col min="6147" max="6150" width="10.7109375" style="215" customWidth="1"/>
    <col min="6151" max="6151" width="11.28515625" style="215" customWidth="1"/>
    <col min="6152" max="6155" width="10.140625" style="215" customWidth="1"/>
    <col min="6156" max="6156" width="21" style="215" customWidth="1"/>
    <col min="6157" max="6157" width="20.42578125" style="215" customWidth="1"/>
    <col min="6158" max="6158" width="19" style="215" customWidth="1"/>
    <col min="6159" max="6159" width="14.7109375" style="215" customWidth="1"/>
    <col min="6160" max="6160" width="13.28515625" style="215" customWidth="1"/>
    <col min="6161" max="6161" width="12.28515625" style="215" customWidth="1"/>
    <col min="6162" max="6401" width="8.5703125" style="215"/>
    <col min="6402" max="6402" width="72.7109375" style="215" customWidth="1"/>
    <col min="6403" max="6406" width="10.7109375" style="215" customWidth="1"/>
    <col min="6407" max="6407" width="11.28515625" style="215" customWidth="1"/>
    <col min="6408" max="6411" width="10.140625" style="215" customWidth="1"/>
    <col min="6412" max="6412" width="21" style="215" customWidth="1"/>
    <col min="6413" max="6413" width="20.42578125" style="215" customWidth="1"/>
    <col min="6414" max="6414" width="19" style="215" customWidth="1"/>
    <col min="6415" max="6415" width="14.7109375" style="215" customWidth="1"/>
    <col min="6416" max="6416" width="13.28515625" style="215" customWidth="1"/>
    <col min="6417" max="6417" width="12.28515625" style="215" customWidth="1"/>
    <col min="6418" max="6657" width="8.5703125" style="215"/>
    <col min="6658" max="6658" width="72.7109375" style="215" customWidth="1"/>
    <col min="6659" max="6662" width="10.7109375" style="215" customWidth="1"/>
    <col min="6663" max="6663" width="11.28515625" style="215" customWidth="1"/>
    <col min="6664" max="6667" width="10.140625" style="215" customWidth="1"/>
    <col min="6668" max="6668" width="21" style="215" customWidth="1"/>
    <col min="6669" max="6669" width="20.42578125" style="215" customWidth="1"/>
    <col min="6670" max="6670" width="19" style="215" customWidth="1"/>
    <col min="6671" max="6671" width="14.7109375" style="215" customWidth="1"/>
    <col min="6672" max="6672" width="13.28515625" style="215" customWidth="1"/>
    <col min="6673" max="6673" width="12.28515625" style="215" customWidth="1"/>
    <col min="6674" max="6913" width="8.5703125" style="215"/>
    <col min="6914" max="6914" width="72.7109375" style="215" customWidth="1"/>
    <col min="6915" max="6918" width="10.7109375" style="215" customWidth="1"/>
    <col min="6919" max="6919" width="11.28515625" style="215" customWidth="1"/>
    <col min="6920" max="6923" width="10.140625" style="215" customWidth="1"/>
    <col min="6924" max="6924" width="21" style="215" customWidth="1"/>
    <col min="6925" max="6925" width="20.42578125" style="215" customWidth="1"/>
    <col min="6926" max="6926" width="19" style="215" customWidth="1"/>
    <col min="6927" max="6927" width="14.7109375" style="215" customWidth="1"/>
    <col min="6928" max="6928" width="13.28515625" style="215" customWidth="1"/>
    <col min="6929" max="6929" width="12.28515625" style="215" customWidth="1"/>
    <col min="6930" max="7169" width="8.5703125" style="215"/>
    <col min="7170" max="7170" width="72.7109375" style="215" customWidth="1"/>
    <col min="7171" max="7174" width="10.7109375" style="215" customWidth="1"/>
    <col min="7175" max="7175" width="11.28515625" style="215" customWidth="1"/>
    <col min="7176" max="7179" width="10.140625" style="215" customWidth="1"/>
    <col min="7180" max="7180" width="21" style="215" customWidth="1"/>
    <col min="7181" max="7181" width="20.42578125" style="215" customWidth="1"/>
    <col min="7182" max="7182" width="19" style="215" customWidth="1"/>
    <col min="7183" max="7183" width="14.7109375" style="215" customWidth="1"/>
    <col min="7184" max="7184" width="13.28515625" style="215" customWidth="1"/>
    <col min="7185" max="7185" width="12.28515625" style="215" customWidth="1"/>
    <col min="7186" max="7425" width="8.5703125" style="215"/>
    <col min="7426" max="7426" width="72.7109375" style="215" customWidth="1"/>
    <col min="7427" max="7430" width="10.7109375" style="215" customWidth="1"/>
    <col min="7431" max="7431" width="11.28515625" style="215" customWidth="1"/>
    <col min="7432" max="7435" width="10.140625" style="215" customWidth="1"/>
    <col min="7436" max="7436" width="21" style="215" customWidth="1"/>
    <col min="7437" max="7437" width="20.42578125" style="215" customWidth="1"/>
    <col min="7438" max="7438" width="19" style="215" customWidth="1"/>
    <col min="7439" max="7439" width="14.7109375" style="215" customWidth="1"/>
    <col min="7440" max="7440" width="13.28515625" style="215" customWidth="1"/>
    <col min="7441" max="7441" width="12.28515625" style="215" customWidth="1"/>
    <col min="7442" max="7681" width="8.5703125" style="215"/>
    <col min="7682" max="7682" width="72.7109375" style="215" customWidth="1"/>
    <col min="7683" max="7686" width="10.7109375" style="215" customWidth="1"/>
    <col min="7687" max="7687" width="11.28515625" style="215" customWidth="1"/>
    <col min="7688" max="7691" width="10.140625" style="215" customWidth="1"/>
    <col min="7692" max="7692" width="21" style="215" customWidth="1"/>
    <col min="7693" max="7693" width="20.42578125" style="215" customWidth="1"/>
    <col min="7694" max="7694" width="19" style="215" customWidth="1"/>
    <col min="7695" max="7695" width="14.7109375" style="215" customWidth="1"/>
    <col min="7696" max="7696" width="13.28515625" style="215" customWidth="1"/>
    <col min="7697" max="7697" width="12.28515625" style="215" customWidth="1"/>
    <col min="7698" max="7937" width="8.5703125" style="215"/>
    <col min="7938" max="7938" width="72.7109375" style="215" customWidth="1"/>
    <col min="7939" max="7942" width="10.7109375" style="215" customWidth="1"/>
    <col min="7943" max="7943" width="11.28515625" style="215" customWidth="1"/>
    <col min="7944" max="7947" width="10.140625" style="215" customWidth="1"/>
    <col min="7948" max="7948" width="21" style="215" customWidth="1"/>
    <col min="7949" max="7949" width="20.42578125" style="215" customWidth="1"/>
    <col min="7950" max="7950" width="19" style="215" customWidth="1"/>
    <col min="7951" max="7951" width="14.7109375" style="215" customWidth="1"/>
    <col min="7952" max="7952" width="13.28515625" style="215" customWidth="1"/>
    <col min="7953" max="7953" width="12.28515625" style="215" customWidth="1"/>
    <col min="7954" max="8193" width="8.5703125" style="215"/>
    <col min="8194" max="8194" width="72.7109375" style="215" customWidth="1"/>
    <col min="8195" max="8198" width="10.7109375" style="215" customWidth="1"/>
    <col min="8199" max="8199" width="11.28515625" style="215" customWidth="1"/>
    <col min="8200" max="8203" width="10.140625" style="215" customWidth="1"/>
    <col min="8204" max="8204" width="21" style="215" customWidth="1"/>
    <col min="8205" max="8205" width="20.42578125" style="215" customWidth="1"/>
    <col min="8206" max="8206" width="19" style="215" customWidth="1"/>
    <col min="8207" max="8207" width="14.7109375" style="215" customWidth="1"/>
    <col min="8208" max="8208" width="13.28515625" style="215" customWidth="1"/>
    <col min="8209" max="8209" width="12.28515625" style="215" customWidth="1"/>
    <col min="8210" max="8449" width="8.5703125" style="215"/>
    <col min="8450" max="8450" width="72.7109375" style="215" customWidth="1"/>
    <col min="8451" max="8454" width="10.7109375" style="215" customWidth="1"/>
    <col min="8455" max="8455" width="11.28515625" style="215" customWidth="1"/>
    <col min="8456" max="8459" width="10.140625" style="215" customWidth="1"/>
    <col min="8460" max="8460" width="21" style="215" customWidth="1"/>
    <col min="8461" max="8461" width="20.42578125" style="215" customWidth="1"/>
    <col min="8462" max="8462" width="19" style="215" customWidth="1"/>
    <col min="8463" max="8463" width="14.7109375" style="215" customWidth="1"/>
    <col min="8464" max="8464" width="13.28515625" style="215" customWidth="1"/>
    <col min="8465" max="8465" width="12.28515625" style="215" customWidth="1"/>
    <col min="8466" max="8705" width="8.5703125" style="215"/>
    <col min="8706" max="8706" width="72.7109375" style="215" customWidth="1"/>
    <col min="8707" max="8710" width="10.7109375" style="215" customWidth="1"/>
    <col min="8711" max="8711" width="11.28515625" style="215" customWidth="1"/>
    <col min="8712" max="8715" width="10.140625" style="215" customWidth="1"/>
    <col min="8716" max="8716" width="21" style="215" customWidth="1"/>
    <col min="8717" max="8717" width="20.42578125" style="215" customWidth="1"/>
    <col min="8718" max="8718" width="19" style="215" customWidth="1"/>
    <col min="8719" max="8719" width="14.7109375" style="215" customWidth="1"/>
    <col min="8720" max="8720" width="13.28515625" style="215" customWidth="1"/>
    <col min="8721" max="8721" width="12.28515625" style="215" customWidth="1"/>
    <col min="8722" max="8961" width="8.5703125" style="215"/>
    <col min="8962" max="8962" width="72.7109375" style="215" customWidth="1"/>
    <col min="8963" max="8966" width="10.7109375" style="215" customWidth="1"/>
    <col min="8967" max="8967" width="11.28515625" style="215" customWidth="1"/>
    <col min="8968" max="8971" width="10.140625" style="215" customWidth="1"/>
    <col min="8972" max="8972" width="21" style="215" customWidth="1"/>
    <col min="8973" max="8973" width="20.42578125" style="215" customWidth="1"/>
    <col min="8974" max="8974" width="19" style="215" customWidth="1"/>
    <col min="8975" max="8975" width="14.7109375" style="215" customWidth="1"/>
    <col min="8976" max="8976" width="13.28515625" style="215" customWidth="1"/>
    <col min="8977" max="8977" width="12.28515625" style="215" customWidth="1"/>
    <col min="8978" max="9217" width="8.5703125" style="215"/>
    <col min="9218" max="9218" width="72.7109375" style="215" customWidth="1"/>
    <col min="9219" max="9222" width="10.7109375" style="215" customWidth="1"/>
    <col min="9223" max="9223" width="11.28515625" style="215" customWidth="1"/>
    <col min="9224" max="9227" width="10.140625" style="215" customWidth="1"/>
    <col min="9228" max="9228" width="21" style="215" customWidth="1"/>
    <col min="9229" max="9229" width="20.42578125" style="215" customWidth="1"/>
    <col min="9230" max="9230" width="19" style="215" customWidth="1"/>
    <col min="9231" max="9231" width="14.7109375" style="215" customWidth="1"/>
    <col min="9232" max="9232" width="13.28515625" style="215" customWidth="1"/>
    <col min="9233" max="9233" width="12.28515625" style="215" customWidth="1"/>
    <col min="9234" max="9473" width="8.5703125" style="215"/>
    <col min="9474" max="9474" width="72.7109375" style="215" customWidth="1"/>
    <col min="9475" max="9478" width="10.7109375" style="215" customWidth="1"/>
    <col min="9479" max="9479" width="11.28515625" style="215" customWidth="1"/>
    <col min="9480" max="9483" width="10.140625" style="215" customWidth="1"/>
    <col min="9484" max="9484" width="21" style="215" customWidth="1"/>
    <col min="9485" max="9485" width="20.42578125" style="215" customWidth="1"/>
    <col min="9486" max="9486" width="19" style="215" customWidth="1"/>
    <col min="9487" max="9487" width="14.7109375" style="215" customWidth="1"/>
    <col min="9488" max="9488" width="13.28515625" style="215" customWidth="1"/>
    <col min="9489" max="9489" width="12.28515625" style="215" customWidth="1"/>
    <col min="9490" max="9729" width="8.5703125" style="215"/>
    <col min="9730" max="9730" width="72.7109375" style="215" customWidth="1"/>
    <col min="9731" max="9734" width="10.7109375" style="215" customWidth="1"/>
    <col min="9735" max="9735" width="11.28515625" style="215" customWidth="1"/>
    <col min="9736" max="9739" width="10.140625" style="215" customWidth="1"/>
    <col min="9740" max="9740" width="21" style="215" customWidth="1"/>
    <col min="9741" max="9741" width="20.42578125" style="215" customWidth="1"/>
    <col min="9742" max="9742" width="19" style="215" customWidth="1"/>
    <col min="9743" max="9743" width="14.7109375" style="215" customWidth="1"/>
    <col min="9744" max="9744" width="13.28515625" style="215" customWidth="1"/>
    <col min="9745" max="9745" width="12.28515625" style="215" customWidth="1"/>
    <col min="9746" max="9985" width="8.5703125" style="215"/>
    <col min="9986" max="9986" width="72.7109375" style="215" customWidth="1"/>
    <col min="9987" max="9990" width="10.7109375" style="215" customWidth="1"/>
    <col min="9991" max="9991" width="11.28515625" style="215" customWidth="1"/>
    <col min="9992" max="9995" width="10.140625" style="215" customWidth="1"/>
    <col min="9996" max="9996" width="21" style="215" customWidth="1"/>
    <col min="9997" max="9997" width="20.42578125" style="215" customWidth="1"/>
    <col min="9998" max="9998" width="19" style="215" customWidth="1"/>
    <col min="9999" max="9999" width="14.7109375" style="215" customWidth="1"/>
    <col min="10000" max="10000" width="13.28515625" style="215" customWidth="1"/>
    <col min="10001" max="10001" width="12.28515625" style="215" customWidth="1"/>
    <col min="10002" max="10241" width="8.5703125" style="215"/>
    <col min="10242" max="10242" width="72.7109375" style="215" customWidth="1"/>
    <col min="10243" max="10246" width="10.7109375" style="215" customWidth="1"/>
    <col min="10247" max="10247" width="11.28515625" style="215" customWidth="1"/>
    <col min="10248" max="10251" width="10.140625" style="215" customWidth="1"/>
    <col min="10252" max="10252" width="21" style="215" customWidth="1"/>
    <col min="10253" max="10253" width="20.42578125" style="215" customWidth="1"/>
    <col min="10254" max="10254" width="19" style="215" customWidth="1"/>
    <col min="10255" max="10255" width="14.7109375" style="215" customWidth="1"/>
    <col min="10256" max="10256" width="13.28515625" style="215" customWidth="1"/>
    <col min="10257" max="10257" width="12.28515625" style="215" customWidth="1"/>
    <col min="10258" max="10497" width="8.5703125" style="215"/>
    <col min="10498" max="10498" width="72.7109375" style="215" customWidth="1"/>
    <col min="10499" max="10502" width="10.7109375" style="215" customWidth="1"/>
    <col min="10503" max="10503" width="11.28515625" style="215" customWidth="1"/>
    <col min="10504" max="10507" width="10.140625" style="215" customWidth="1"/>
    <col min="10508" max="10508" width="21" style="215" customWidth="1"/>
    <col min="10509" max="10509" width="20.42578125" style="215" customWidth="1"/>
    <col min="10510" max="10510" width="19" style="215" customWidth="1"/>
    <col min="10511" max="10511" width="14.7109375" style="215" customWidth="1"/>
    <col min="10512" max="10512" width="13.28515625" style="215" customWidth="1"/>
    <col min="10513" max="10513" width="12.28515625" style="215" customWidth="1"/>
    <col min="10514" max="10753" width="8.5703125" style="215"/>
    <col min="10754" max="10754" width="72.7109375" style="215" customWidth="1"/>
    <col min="10755" max="10758" width="10.7109375" style="215" customWidth="1"/>
    <col min="10759" max="10759" width="11.28515625" style="215" customWidth="1"/>
    <col min="10760" max="10763" width="10.140625" style="215" customWidth="1"/>
    <col min="10764" max="10764" width="21" style="215" customWidth="1"/>
    <col min="10765" max="10765" width="20.42578125" style="215" customWidth="1"/>
    <col min="10766" max="10766" width="19" style="215" customWidth="1"/>
    <col min="10767" max="10767" width="14.7109375" style="215" customWidth="1"/>
    <col min="10768" max="10768" width="13.28515625" style="215" customWidth="1"/>
    <col min="10769" max="10769" width="12.28515625" style="215" customWidth="1"/>
    <col min="10770" max="11009" width="8.5703125" style="215"/>
    <col min="11010" max="11010" width="72.7109375" style="215" customWidth="1"/>
    <col min="11011" max="11014" width="10.7109375" style="215" customWidth="1"/>
    <col min="11015" max="11015" width="11.28515625" style="215" customWidth="1"/>
    <col min="11016" max="11019" width="10.140625" style="215" customWidth="1"/>
    <col min="11020" max="11020" width="21" style="215" customWidth="1"/>
    <col min="11021" max="11021" width="20.42578125" style="215" customWidth="1"/>
    <col min="11022" max="11022" width="19" style="215" customWidth="1"/>
    <col min="11023" max="11023" width="14.7109375" style="215" customWidth="1"/>
    <col min="11024" max="11024" width="13.28515625" style="215" customWidth="1"/>
    <col min="11025" max="11025" width="12.28515625" style="215" customWidth="1"/>
    <col min="11026" max="11265" width="8.5703125" style="215"/>
    <col min="11266" max="11266" width="72.7109375" style="215" customWidth="1"/>
    <col min="11267" max="11270" width="10.7109375" style="215" customWidth="1"/>
    <col min="11271" max="11271" width="11.28515625" style="215" customWidth="1"/>
    <col min="11272" max="11275" width="10.140625" style="215" customWidth="1"/>
    <col min="11276" max="11276" width="21" style="215" customWidth="1"/>
    <col min="11277" max="11277" width="20.42578125" style="215" customWidth="1"/>
    <col min="11278" max="11278" width="19" style="215" customWidth="1"/>
    <col min="11279" max="11279" width="14.7109375" style="215" customWidth="1"/>
    <col min="11280" max="11280" width="13.28515625" style="215" customWidth="1"/>
    <col min="11281" max="11281" width="12.28515625" style="215" customWidth="1"/>
    <col min="11282" max="11521" width="8.5703125" style="215"/>
    <col min="11522" max="11522" width="72.7109375" style="215" customWidth="1"/>
    <col min="11523" max="11526" width="10.7109375" style="215" customWidth="1"/>
    <col min="11527" max="11527" width="11.28515625" style="215" customWidth="1"/>
    <col min="11528" max="11531" width="10.140625" style="215" customWidth="1"/>
    <col min="11532" max="11532" width="21" style="215" customWidth="1"/>
    <col min="11533" max="11533" width="20.42578125" style="215" customWidth="1"/>
    <col min="11534" max="11534" width="19" style="215" customWidth="1"/>
    <col min="11535" max="11535" width="14.7109375" style="215" customWidth="1"/>
    <col min="11536" max="11536" width="13.28515625" style="215" customWidth="1"/>
    <col min="11537" max="11537" width="12.28515625" style="215" customWidth="1"/>
    <col min="11538" max="11777" width="8.5703125" style="215"/>
    <col min="11778" max="11778" width="72.7109375" style="215" customWidth="1"/>
    <col min="11779" max="11782" width="10.7109375" style="215" customWidth="1"/>
    <col min="11783" max="11783" width="11.28515625" style="215" customWidth="1"/>
    <col min="11784" max="11787" width="10.140625" style="215" customWidth="1"/>
    <col min="11788" max="11788" width="21" style="215" customWidth="1"/>
    <col min="11789" max="11789" width="20.42578125" style="215" customWidth="1"/>
    <col min="11790" max="11790" width="19" style="215" customWidth="1"/>
    <col min="11791" max="11791" width="14.7109375" style="215" customWidth="1"/>
    <col min="11792" max="11792" width="13.28515625" style="215" customWidth="1"/>
    <col min="11793" max="11793" width="12.28515625" style="215" customWidth="1"/>
    <col min="11794" max="12033" width="8.5703125" style="215"/>
    <col min="12034" max="12034" width="72.7109375" style="215" customWidth="1"/>
    <col min="12035" max="12038" width="10.7109375" style="215" customWidth="1"/>
    <col min="12039" max="12039" width="11.28515625" style="215" customWidth="1"/>
    <col min="12040" max="12043" width="10.140625" style="215" customWidth="1"/>
    <col min="12044" max="12044" width="21" style="215" customWidth="1"/>
    <col min="12045" max="12045" width="20.42578125" style="215" customWidth="1"/>
    <col min="12046" max="12046" width="19" style="215" customWidth="1"/>
    <col min="12047" max="12047" width="14.7109375" style="215" customWidth="1"/>
    <col min="12048" max="12048" width="13.28515625" style="215" customWidth="1"/>
    <col min="12049" max="12049" width="12.28515625" style="215" customWidth="1"/>
    <col min="12050" max="12289" width="8.5703125" style="215"/>
    <col min="12290" max="12290" width="72.7109375" style="215" customWidth="1"/>
    <col min="12291" max="12294" width="10.7109375" style="215" customWidth="1"/>
    <col min="12295" max="12295" width="11.28515625" style="215" customWidth="1"/>
    <col min="12296" max="12299" width="10.140625" style="215" customWidth="1"/>
    <col min="12300" max="12300" width="21" style="215" customWidth="1"/>
    <col min="12301" max="12301" width="20.42578125" style="215" customWidth="1"/>
    <col min="12302" max="12302" width="19" style="215" customWidth="1"/>
    <col min="12303" max="12303" width="14.7109375" style="215" customWidth="1"/>
    <col min="12304" max="12304" width="13.28515625" style="215" customWidth="1"/>
    <col min="12305" max="12305" width="12.28515625" style="215" customWidth="1"/>
    <col min="12306" max="12545" width="8.5703125" style="215"/>
    <col min="12546" max="12546" width="72.7109375" style="215" customWidth="1"/>
    <col min="12547" max="12550" width="10.7109375" style="215" customWidth="1"/>
    <col min="12551" max="12551" width="11.28515625" style="215" customWidth="1"/>
    <col min="12552" max="12555" width="10.140625" style="215" customWidth="1"/>
    <col min="12556" max="12556" width="21" style="215" customWidth="1"/>
    <col min="12557" max="12557" width="20.42578125" style="215" customWidth="1"/>
    <col min="12558" max="12558" width="19" style="215" customWidth="1"/>
    <col min="12559" max="12559" width="14.7109375" style="215" customWidth="1"/>
    <col min="12560" max="12560" width="13.28515625" style="215" customWidth="1"/>
    <col min="12561" max="12561" width="12.28515625" style="215" customWidth="1"/>
    <col min="12562" max="12801" width="8.5703125" style="215"/>
    <col min="12802" max="12802" width="72.7109375" style="215" customWidth="1"/>
    <col min="12803" max="12806" width="10.7109375" style="215" customWidth="1"/>
    <col min="12807" max="12807" width="11.28515625" style="215" customWidth="1"/>
    <col min="12808" max="12811" width="10.140625" style="215" customWidth="1"/>
    <col min="12812" max="12812" width="21" style="215" customWidth="1"/>
    <col min="12813" max="12813" width="20.42578125" style="215" customWidth="1"/>
    <col min="12814" max="12814" width="19" style="215" customWidth="1"/>
    <col min="12815" max="12815" width="14.7109375" style="215" customWidth="1"/>
    <col min="12816" max="12816" width="13.28515625" style="215" customWidth="1"/>
    <col min="12817" max="12817" width="12.28515625" style="215" customWidth="1"/>
    <col min="12818" max="13057" width="8.5703125" style="215"/>
    <col min="13058" max="13058" width="72.7109375" style="215" customWidth="1"/>
    <col min="13059" max="13062" width="10.7109375" style="215" customWidth="1"/>
    <col min="13063" max="13063" width="11.28515625" style="215" customWidth="1"/>
    <col min="13064" max="13067" width="10.140625" style="215" customWidth="1"/>
    <col min="13068" max="13068" width="21" style="215" customWidth="1"/>
    <col min="13069" max="13069" width="20.42578125" style="215" customWidth="1"/>
    <col min="13070" max="13070" width="19" style="215" customWidth="1"/>
    <col min="13071" max="13071" width="14.7109375" style="215" customWidth="1"/>
    <col min="13072" max="13072" width="13.28515625" style="215" customWidth="1"/>
    <col min="13073" max="13073" width="12.28515625" style="215" customWidth="1"/>
    <col min="13074" max="13313" width="8.5703125" style="215"/>
    <col min="13314" max="13314" width="72.7109375" style="215" customWidth="1"/>
    <col min="13315" max="13318" width="10.7109375" style="215" customWidth="1"/>
    <col min="13319" max="13319" width="11.28515625" style="215" customWidth="1"/>
    <col min="13320" max="13323" width="10.140625" style="215" customWidth="1"/>
    <col min="13324" max="13324" width="21" style="215" customWidth="1"/>
    <col min="13325" max="13325" width="20.42578125" style="215" customWidth="1"/>
    <col min="13326" max="13326" width="19" style="215" customWidth="1"/>
    <col min="13327" max="13327" width="14.7109375" style="215" customWidth="1"/>
    <col min="13328" max="13328" width="13.28515625" style="215" customWidth="1"/>
    <col min="13329" max="13329" width="12.28515625" style="215" customWidth="1"/>
    <col min="13330" max="13569" width="8.5703125" style="215"/>
    <col min="13570" max="13570" width="72.7109375" style="215" customWidth="1"/>
    <col min="13571" max="13574" width="10.7109375" style="215" customWidth="1"/>
    <col min="13575" max="13575" width="11.28515625" style="215" customWidth="1"/>
    <col min="13576" max="13579" width="10.140625" style="215" customWidth="1"/>
    <col min="13580" max="13580" width="21" style="215" customWidth="1"/>
    <col min="13581" max="13581" width="20.42578125" style="215" customWidth="1"/>
    <col min="13582" max="13582" width="19" style="215" customWidth="1"/>
    <col min="13583" max="13583" width="14.7109375" style="215" customWidth="1"/>
    <col min="13584" max="13584" width="13.28515625" style="215" customWidth="1"/>
    <col min="13585" max="13585" width="12.28515625" style="215" customWidth="1"/>
    <col min="13586" max="13825" width="8.5703125" style="215"/>
    <col min="13826" max="13826" width="72.7109375" style="215" customWidth="1"/>
    <col min="13827" max="13830" width="10.7109375" style="215" customWidth="1"/>
    <col min="13831" max="13831" width="11.28515625" style="215" customWidth="1"/>
    <col min="13832" max="13835" width="10.140625" style="215" customWidth="1"/>
    <col min="13836" max="13836" width="21" style="215" customWidth="1"/>
    <col min="13837" max="13837" width="20.42578125" style="215" customWidth="1"/>
    <col min="13838" max="13838" width="19" style="215" customWidth="1"/>
    <col min="13839" max="13839" width="14.7109375" style="215" customWidth="1"/>
    <col min="13840" max="13840" width="13.28515625" style="215" customWidth="1"/>
    <col min="13841" max="13841" width="12.28515625" style="215" customWidth="1"/>
    <col min="13842" max="14081" width="8.5703125" style="215"/>
    <col min="14082" max="14082" width="72.7109375" style="215" customWidth="1"/>
    <col min="14083" max="14086" width="10.7109375" style="215" customWidth="1"/>
    <col min="14087" max="14087" width="11.28515625" style="215" customWidth="1"/>
    <col min="14088" max="14091" width="10.140625" style="215" customWidth="1"/>
    <col min="14092" max="14092" width="21" style="215" customWidth="1"/>
    <col min="14093" max="14093" width="20.42578125" style="215" customWidth="1"/>
    <col min="14094" max="14094" width="19" style="215" customWidth="1"/>
    <col min="14095" max="14095" width="14.7109375" style="215" customWidth="1"/>
    <col min="14096" max="14096" width="13.28515625" style="215" customWidth="1"/>
    <col min="14097" max="14097" width="12.28515625" style="215" customWidth="1"/>
    <col min="14098" max="14337" width="8.5703125" style="215"/>
    <col min="14338" max="14338" width="72.7109375" style="215" customWidth="1"/>
    <col min="14339" max="14342" width="10.7109375" style="215" customWidth="1"/>
    <col min="14343" max="14343" width="11.28515625" style="215" customWidth="1"/>
    <col min="14344" max="14347" width="10.140625" style="215" customWidth="1"/>
    <col min="14348" max="14348" width="21" style="215" customWidth="1"/>
    <col min="14349" max="14349" width="20.42578125" style="215" customWidth="1"/>
    <col min="14350" max="14350" width="19" style="215" customWidth="1"/>
    <col min="14351" max="14351" width="14.7109375" style="215" customWidth="1"/>
    <col min="14352" max="14352" width="13.28515625" style="215" customWidth="1"/>
    <col min="14353" max="14353" width="12.28515625" style="215" customWidth="1"/>
    <col min="14354" max="14593" width="8.5703125" style="215"/>
    <col min="14594" max="14594" width="72.7109375" style="215" customWidth="1"/>
    <col min="14595" max="14598" width="10.7109375" style="215" customWidth="1"/>
    <col min="14599" max="14599" width="11.28515625" style="215" customWidth="1"/>
    <col min="14600" max="14603" width="10.140625" style="215" customWidth="1"/>
    <col min="14604" max="14604" width="21" style="215" customWidth="1"/>
    <col min="14605" max="14605" width="20.42578125" style="215" customWidth="1"/>
    <col min="14606" max="14606" width="19" style="215" customWidth="1"/>
    <col min="14607" max="14607" width="14.7109375" style="215" customWidth="1"/>
    <col min="14608" max="14608" width="13.28515625" style="215" customWidth="1"/>
    <col min="14609" max="14609" width="12.28515625" style="215" customWidth="1"/>
    <col min="14610" max="14849" width="8.5703125" style="215"/>
    <col min="14850" max="14850" width="72.7109375" style="215" customWidth="1"/>
    <col min="14851" max="14854" width="10.7109375" style="215" customWidth="1"/>
    <col min="14855" max="14855" width="11.28515625" style="215" customWidth="1"/>
    <col min="14856" max="14859" width="10.140625" style="215" customWidth="1"/>
    <col min="14860" max="14860" width="21" style="215" customWidth="1"/>
    <col min="14861" max="14861" width="20.42578125" style="215" customWidth="1"/>
    <col min="14862" max="14862" width="19" style="215" customWidth="1"/>
    <col min="14863" max="14863" width="14.7109375" style="215" customWidth="1"/>
    <col min="14864" max="14864" width="13.28515625" style="215" customWidth="1"/>
    <col min="14865" max="14865" width="12.28515625" style="215" customWidth="1"/>
    <col min="14866" max="15105" width="8.5703125" style="215"/>
    <col min="15106" max="15106" width="72.7109375" style="215" customWidth="1"/>
    <col min="15107" max="15110" width="10.7109375" style="215" customWidth="1"/>
    <col min="15111" max="15111" width="11.28515625" style="215" customWidth="1"/>
    <col min="15112" max="15115" width="10.140625" style="215" customWidth="1"/>
    <col min="15116" max="15116" width="21" style="215" customWidth="1"/>
    <col min="15117" max="15117" width="20.42578125" style="215" customWidth="1"/>
    <col min="15118" max="15118" width="19" style="215" customWidth="1"/>
    <col min="15119" max="15119" width="14.7109375" style="215" customWidth="1"/>
    <col min="15120" max="15120" width="13.28515625" style="215" customWidth="1"/>
    <col min="15121" max="15121" width="12.28515625" style="215" customWidth="1"/>
    <col min="15122" max="15361" width="8.5703125" style="215"/>
    <col min="15362" max="15362" width="72.7109375" style="215" customWidth="1"/>
    <col min="15363" max="15366" width="10.7109375" style="215" customWidth="1"/>
    <col min="15367" max="15367" width="11.28515625" style="215" customWidth="1"/>
    <col min="15368" max="15371" width="10.140625" style="215" customWidth="1"/>
    <col min="15372" max="15372" width="21" style="215" customWidth="1"/>
    <col min="15373" max="15373" width="20.42578125" style="215" customWidth="1"/>
    <col min="15374" max="15374" width="19" style="215" customWidth="1"/>
    <col min="15375" max="15375" width="14.7109375" style="215" customWidth="1"/>
    <col min="15376" max="15376" width="13.28515625" style="215" customWidth="1"/>
    <col min="15377" max="15377" width="12.28515625" style="215" customWidth="1"/>
    <col min="15378" max="15617" width="8.5703125" style="215"/>
    <col min="15618" max="15618" width="72.7109375" style="215" customWidth="1"/>
    <col min="15619" max="15622" width="10.7109375" style="215" customWidth="1"/>
    <col min="15623" max="15623" width="11.28515625" style="215" customWidth="1"/>
    <col min="15624" max="15627" width="10.140625" style="215" customWidth="1"/>
    <col min="15628" max="15628" width="21" style="215" customWidth="1"/>
    <col min="15629" max="15629" width="20.42578125" style="215" customWidth="1"/>
    <col min="15630" max="15630" width="19" style="215" customWidth="1"/>
    <col min="15631" max="15631" width="14.7109375" style="215" customWidth="1"/>
    <col min="15632" max="15632" width="13.28515625" style="215" customWidth="1"/>
    <col min="15633" max="15633" width="12.28515625" style="215" customWidth="1"/>
    <col min="15634" max="15873" width="8.5703125" style="215"/>
    <col min="15874" max="15874" width="72.7109375" style="215" customWidth="1"/>
    <col min="15875" max="15878" width="10.7109375" style="215" customWidth="1"/>
    <col min="15879" max="15879" width="11.28515625" style="215" customWidth="1"/>
    <col min="15880" max="15883" width="10.140625" style="215" customWidth="1"/>
    <col min="15884" max="15884" width="21" style="215" customWidth="1"/>
    <col min="15885" max="15885" width="20.42578125" style="215" customWidth="1"/>
    <col min="15886" max="15886" width="19" style="215" customWidth="1"/>
    <col min="15887" max="15887" width="14.7109375" style="215" customWidth="1"/>
    <col min="15888" max="15888" width="13.28515625" style="215" customWidth="1"/>
    <col min="15889" max="15889" width="12.28515625" style="215" customWidth="1"/>
    <col min="15890" max="16129" width="8.5703125" style="215"/>
    <col min="16130" max="16130" width="72.7109375" style="215" customWidth="1"/>
    <col min="16131" max="16134" width="10.7109375" style="215" customWidth="1"/>
    <col min="16135" max="16135" width="11.28515625" style="215" customWidth="1"/>
    <col min="16136" max="16139" width="10.140625" style="215" customWidth="1"/>
    <col min="16140" max="16140" width="21" style="215" customWidth="1"/>
    <col min="16141" max="16141" width="20.42578125" style="215" customWidth="1"/>
    <col min="16142" max="16142" width="19" style="215" customWidth="1"/>
    <col min="16143" max="16143" width="14.7109375" style="215" customWidth="1"/>
    <col min="16144" max="16144" width="13.28515625" style="215" customWidth="1"/>
    <col min="16145" max="16145" width="12.28515625" style="215" customWidth="1"/>
    <col min="16146" max="16384" width="8.5703125" style="215"/>
  </cols>
  <sheetData>
    <row r="1" spans="1:14" s="213" customFormat="1" ht="18.75">
      <c r="A1" s="758" t="s">
        <v>297</v>
      </c>
      <c r="B1" s="758"/>
      <c r="C1" s="758"/>
      <c r="D1" s="758"/>
      <c r="E1" s="758"/>
      <c r="F1" s="758"/>
      <c r="G1" s="758"/>
      <c r="H1" s="758"/>
      <c r="I1" s="758"/>
      <c r="J1" s="758"/>
      <c r="K1" s="212"/>
    </row>
    <row r="2" spans="1:14" s="213" customFormat="1" ht="18.75">
      <c r="A2" s="758" t="s">
        <v>447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</row>
    <row r="3" spans="1:14" s="213" customFormat="1" ht="18.75">
      <c r="A3" s="698" t="s">
        <v>491</v>
      </c>
      <c r="B3" s="698"/>
      <c r="C3" s="698"/>
      <c r="D3" s="698"/>
      <c r="E3" s="698"/>
      <c r="F3" s="697"/>
      <c r="G3" s="698"/>
      <c r="H3" s="697"/>
      <c r="I3" s="697"/>
      <c r="J3" s="697"/>
      <c r="K3" s="698"/>
    </row>
    <row r="4" spans="1:14" ht="18.75">
      <c r="A4" s="759"/>
      <c r="B4" s="759"/>
      <c r="C4" s="759"/>
      <c r="D4" s="759"/>
      <c r="E4" s="759"/>
      <c r="F4" s="759"/>
      <c r="G4" s="759"/>
      <c r="H4" s="759"/>
      <c r="I4" s="759"/>
      <c r="J4" s="759"/>
      <c r="K4" s="214"/>
    </row>
    <row r="5" spans="1:14" ht="15.75">
      <c r="A5" s="760"/>
      <c r="B5" s="760"/>
      <c r="C5" s="760"/>
      <c r="D5" s="760"/>
      <c r="E5" s="760"/>
      <c r="F5" s="760"/>
      <c r="G5" s="760"/>
      <c r="H5" s="760"/>
      <c r="I5" s="760"/>
      <c r="J5" s="760"/>
      <c r="K5" s="216"/>
    </row>
    <row r="6" spans="1:14" s="213" customFormat="1" ht="19.5">
      <c r="A6" s="761" t="s">
        <v>370</v>
      </c>
      <c r="B6" s="761"/>
      <c r="C6" s="761"/>
      <c r="D6" s="761"/>
      <c r="E6" s="761"/>
      <c r="F6" s="761"/>
      <c r="G6" s="761"/>
      <c r="H6" s="761"/>
      <c r="I6" s="761"/>
      <c r="J6" s="761"/>
      <c r="K6" s="212"/>
    </row>
    <row r="7" spans="1:14" ht="19.5">
      <c r="A7" s="761"/>
      <c r="B7" s="761"/>
      <c r="C7" s="761"/>
      <c r="D7" s="761"/>
      <c r="E7" s="761"/>
      <c r="F7" s="761"/>
      <c r="G7" s="761"/>
      <c r="H7" s="761"/>
      <c r="I7" s="761"/>
      <c r="J7" s="761"/>
      <c r="K7" s="217"/>
    </row>
    <row r="8" spans="1:14" s="220" customFormat="1" ht="15.75" customHeight="1">
      <c r="A8" s="765" t="s">
        <v>21</v>
      </c>
      <c r="B8" s="765" t="s">
        <v>278</v>
      </c>
      <c r="C8" s="765"/>
      <c r="D8" s="765"/>
      <c r="E8" s="765"/>
      <c r="F8" s="765"/>
      <c r="G8" s="765"/>
      <c r="H8" s="765"/>
      <c r="I8" s="765"/>
      <c r="J8" s="218" t="s">
        <v>279</v>
      </c>
      <c r="K8" s="219"/>
      <c r="M8" s="767" t="s">
        <v>423</v>
      </c>
    </row>
    <row r="9" spans="1:14" ht="15.75" customHeight="1">
      <c r="A9" s="765"/>
      <c r="B9" s="765" t="s">
        <v>280</v>
      </c>
      <c r="C9" s="765"/>
      <c r="D9" s="765"/>
      <c r="E9" s="765"/>
      <c r="F9" s="765"/>
      <c r="G9" s="765" t="s">
        <v>3</v>
      </c>
      <c r="H9" s="765"/>
      <c r="I9" s="765"/>
      <c r="J9" s="766" t="s">
        <v>281</v>
      </c>
      <c r="K9" s="221"/>
      <c r="M9" s="767"/>
    </row>
    <row r="10" spans="1:14" ht="63" customHeight="1">
      <c r="A10" s="765"/>
      <c r="B10" s="222" t="s">
        <v>128</v>
      </c>
      <c r="C10" s="222" t="s">
        <v>282</v>
      </c>
      <c r="D10" s="222" t="s">
        <v>283</v>
      </c>
      <c r="E10" s="222" t="s">
        <v>284</v>
      </c>
      <c r="F10" s="222" t="s">
        <v>4</v>
      </c>
      <c r="G10" s="222" t="s">
        <v>285</v>
      </c>
      <c r="H10" s="222" t="s">
        <v>286</v>
      </c>
      <c r="I10" s="222" t="s">
        <v>287</v>
      </c>
      <c r="J10" s="766"/>
      <c r="K10" s="221"/>
      <c r="M10" s="767"/>
    </row>
    <row r="11" spans="1:14" ht="15.75">
      <c r="A11" s="223">
        <v>1</v>
      </c>
      <c r="B11" s="223">
        <v>2</v>
      </c>
      <c r="C11" s="223">
        <v>3</v>
      </c>
      <c r="D11" s="223">
        <v>4</v>
      </c>
      <c r="E11" s="223">
        <v>5</v>
      </c>
      <c r="F11" s="223">
        <v>6</v>
      </c>
      <c r="G11" s="223">
        <v>7</v>
      </c>
      <c r="H11" s="223">
        <v>8</v>
      </c>
      <c r="I11" s="223">
        <v>9</v>
      </c>
      <c r="J11" s="223">
        <v>10</v>
      </c>
      <c r="K11" s="221"/>
      <c r="M11" s="593"/>
    </row>
    <row r="12" spans="1:14" ht="3" customHeight="1">
      <c r="A12" s="781" t="s">
        <v>288</v>
      </c>
      <c r="B12" s="563"/>
      <c r="C12" s="564"/>
      <c r="D12" s="564"/>
      <c r="E12" s="399"/>
      <c r="F12" s="565" t="s">
        <v>73</v>
      </c>
      <c r="G12" s="762"/>
      <c r="H12" s="762"/>
      <c r="I12" s="763"/>
      <c r="J12" s="764"/>
      <c r="K12" s="226"/>
      <c r="L12" s="591"/>
      <c r="M12" s="190">
        <v>0</v>
      </c>
      <c r="N12" s="591"/>
    </row>
    <row r="13" spans="1:14" ht="51" customHeight="1">
      <c r="A13" s="782"/>
      <c r="B13" s="224" t="s">
        <v>226</v>
      </c>
      <c r="C13" s="227">
        <f>D27</f>
        <v>100</v>
      </c>
      <c r="D13" s="227">
        <f>E27</f>
        <v>100</v>
      </c>
      <c r="E13" s="399">
        <f>IF(D13/C13*100&gt;100,100,D13/C13*100)</f>
        <v>100</v>
      </c>
      <c r="F13" s="225" t="s">
        <v>73</v>
      </c>
      <c r="G13" s="762"/>
      <c r="H13" s="762"/>
      <c r="I13" s="763"/>
      <c r="J13" s="764"/>
      <c r="K13" s="226"/>
      <c r="L13" s="592"/>
      <c r="M13" s="190">
        <v>100</v>
      </c>
      <c r="N13" s="592"/>
    </row>
    <row r="14" spans="1:14" ht="32.25" customHeight="1">
      <c r="A14" s="223"/>
      <c r="B14" s="584" t="s">
        <v>291</v>
      </c>
      <c r="C14" s="585" t="s">
        <v>73</v>
      </c>
      <c r="D14" s="586" t="s">
        <v>73</v>
      </c>
      <c r="E14" s="585" t="s">
        <v>73</v>
      </c>
      <c r="F14" s="587">
        <f>(SUM(E12:E13))/2</f>
        <v>50</v>
      </c>
      <c r="G14" s="588">
        <f>D32</f>
        <v>240</v>
      </c>
      <c r="H14" s="588">
        <f>E32</f>
        <v>240</v>
      </c>
      <c r="I14" s="589">
        <f>IF(H14/G14*100&gt;100,100,H14/G14*100)</f>
        <v>100</v>
      </c>
      <c r="J14" s="590">
        <f>(F14+I14)/2</f>
        <v>75</v>
      </c>
      <c r="K14" s="228"/>
      <c r="L14" s="592"/>
      <c r="M14" s="190">
        <v>0</v>
      </c>
      <c r="N14" s="592"/>
    </row>
    <row r="15" spans="1:14" s="213" customFormat="1" ht="30" customHeight="1">
      <c r="A15" s="780"/>
      <c r="B15" s="780"/>
      <c r="C15" s="229"/>
      <c r="E15" s="230"/>
      <c r="F15" s="230"/>
      <c r="G15" s="230"/>
      <c r="I15" s="231"/>
      <c r="L15" s="592"/>
      <c r="M15" s="592"/>
      <c r="N15" s="592"/>
    </row>
    <row r="16" spans="1:14" ht="18.75">
      <c r="A16" s="232"/>
      <c r="B16" s="772" t="s">
        <v>11</v>
      </c>
      <c r="C16" s="772"/>
      <c r="D16" s="772"/>
      <c r="E16" s="772"/>
      <c r="F16" s="230"/>
      <c r="G16" s="230"/>
      <c r="I16" s="231"/>
    </row>
    <row r="17" spans="1:76" s="30" customFormat="1" ht="31.5" customHeight="1">
      <c r="A17" s="716" t="s">
        <v>21</v>
      </c>
      <c r="B17" s="718" t="s">
        <v>48</v>
      </c>
      <c r="C17" s="718"/>
      <c r="D17" s="718"/>
      <c r="E17" s="718"/>
      <c r="F17" s="230"/>
      <c r="G17" s="230"/>
      <c r="H17" s="230"/>
      <c r="I17" s="230"/>
      <c r="J17" s="230"/>
      <c r="K17" s="230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</row>
    <row r="18" spans="1:76" s="29" customFormat="1" ht="18.75">
      <c r="A18" s="716"/>
      <c r="B18" s="717" t="s">
        <v>12</v>
      </c>
      <c r="C18" s="566"/>
      <c r="D18" s="566"/>
      <c r="E18" s="566"/>
      <c r="F18" s="230"/>
      <c r="G18" s="230"/>
      <c r="H18" s="230"/>
      <c r="I18" s="230"/>
      <c r="J18" s="230"/>
      <c r="K18" s="230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</row>
    <row r="19" spans="1:76" s="29" customFormat="1" ht="32.25">
      <c r="A19" s="716"/>
      <c r="B19" s="717"/>
      <c r="C19" s="519" t="s">
        <v>13</v>
      </c>
      <c r="D19" s="519" t="s">
        <v>14</v>
      </c>
      <c r="E19" s="519" t="s">
        <v>15</v>
      </c>
      <c r="F19" s="230"/>
      <c r="G19" s="230"/>
      <c r="H19" s="230"/>
      <c r="I19" s="230"/>
      <c r="J19" s="230"/>
      <c r="K19" s="230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</row>
    <row r="20" spans="1:76" s="29" customFormat="1" ht="15.75" customHeight="1">
      <c r="A20" s="29">
        <v>1</v>
      </c>
      <c r="B20" s="518" t="s">
        <v>8</v>
      </c>
      <c r="C20" s="518" t="s">
        <v>9</v>
      </c>
      <c r="D20" s="486">
        <v>4</v>
      </c>
      <c r="E20" s="486">
        <v>5</v>
      </c>
      <c r="F20" s="230"/>
      <c r="G20" s="230"/>
      <c r="H20" s="230"/>
      <c r="I20" s="230"/>
      <c r="J20" s="230"/>
      <c r="K20" s="230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</row>
    <row r="21" spans="1:76" s="29" customFormat="1" ht="24" customHeight="1">
      <c r="A21" s="768" t="s">
        <v>288</v>
      </c>
      <c r="B21" s="770" t="s">
        <v>24</v>
      </c>
      <c r="C21" s="771"/>
      <c r="D21" s="575" t="s">
        <v>16</v>
      </c>
      <c r="E21" s="575" t="s">
        <v>17</v>
      </c>
      <c r="F21" s="230"/>
      <c r="G21" s="230"/>
      <c r="H21" s="230"/>
      <c r="I21" s="230"/>
      <c r="J21" s="230"/>
      <c r="K21" s="230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</row>
    <row r="22" spans="1:76" s="30" customFormat="1" ht="63" hidden="1" customHeight="1">
      <c r="A22" s="769"/>
      <c r="B22" s="579" t="s">
        <v>221</v>
      </c>
      <c r="C22" s="580" t="s">
        <v>25</v>
      </c>
      <c r="D22" s="581" t="e">
        <f>IF(D32=0,0,ROUND(E25/D25*100,2))</f>
        <v>#DIV/0!</v>
      </c>
      <c r="E22" s="581" t="e">
        <f>IF(E32=0,0,ROUND(H25/F25*100,2))</f>
        <v>#DIV/0!</v>
      </c>
      <c r="F22" s="230"/>
      <c r="G22" s="230"/>
      <c r="H22" s="230"/>
      <c r="I22" s="230"/>
      <c r="J22" s="230"/>
      <c r="K22" s="230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</row>
    <row r="23" spans="1:76" ht="22.5" hidden="1" customHeight="1">
      <c r="A23" s="769"/>
      <c r="B23" s="773"/>
      <c r="C23" s="773"/>
      <c r="D23" s="774" t="s">
        <v>14</v>
      </c>
      <c r="E23" s="775"/>
      <c r="F23" s="776" t="s">
        <v>163</v>
      </c>
      <c r="G23" s="777"/>
      <c r="H23" s="778"/>
    </row>
    <row r="24" spans="1:76" ht="56.25" hidden="1" customHeight="1">
      <c r="A24" s="769"/>
      <c r="B24" s="773"/>
      <c r="C24" s="773"/>
      <c r="D24" s="552" t="s">
        <v>223</v>
      </c>
      <c r="E24" s="552" t="s">
        <v>222</v>
      </c>
      <c r="F24" s="552" t="s">
        <v>223</v>
      </c>
      <c r="G24" s="552" t="s">
        <v>224</v>
      </c>
      <c r="H24" s="552" t="s">
        <v>222</v>
      </c>
    </row>
    <row r="25" spans="1:76" ht="31.5" hidden="1" customHeight="1">
      <c r="A25" s="769"/>
      <c r="B25" s="573"/>
      <c r="C25" s="574"/>
      <c r="D25" s="572">
        <f>D26</f>
        <v>0</v>
      </c>
      <c r="E25" s="572">
        <f>E26</f>
        <v>0</v>
      </c>
      <c r="F25" s="572">
        <f>F26</f>
        <v>0</v>
      </c>
      <c r="G25" s="572">
        <f>G26</f>
        <v>0</v>
      </c>
      <c r="H25" s="572">
        <f>H26</f>
        <v>0</v>
      </c>
    </row>
    <row r="26" spans="1:76" ht="39.75" hidden="1" customHeight="1">
      <c r="A26" s="769"/>
      <c r="B26" s="582" t="s">
        <v>296</v>
      </c>
      <c r="C26" s="6" t="s">
        <v>18</v>
      </c>
      <c r="D26" s="564"/>
      <c r="E26" s="564"/>
      <c r="F26" s="135"/>
      <c r="G26" s="554"/>
      <c r="H26" s="135">
        <f>F26-G26</f>
        <v>0</v>
      </c>
    </row>
    <row r="27" spans="1:76" ht="54.75" customHeight="1">
      <c r="A27" s="769"/>
      <c r="B27" s="576" t="s">
        <v>290</v>
      </c>
      <c r="C27" s="577" t="s">
        <v>25</v>
      </c>
      <c r="D27" s="578">
        <f>IF(D28=0,0,D30/D28*100)</f>
        <v>100</v>
      </c>
      <c r="E27" s="578">
        <f>IF(E32=0,0,(IF(SUM(H33:H33)&gt;0,0,100)))</f>
        <v>100</v>
      </c>
      <c r="F27" s="233"/>
      <c r="G27" s="233"/>
      <c r="H27" s="233"/>
      <c r="I27" s="233"/>
      <c r="J27" s="233"/>
      <c r="K27" s="233"/>
    </row>
    <row r="28" spans="1:76" ht="18.75" customHeight="1">
      <c r="A28" s="769"/>
      <c r="B28" s="505" t="s">
        <v>293</v>
      </c>
      <c r="C28" s="265" t="s">
        <v>18</v>
      </c>
      <c r="D28" s="567">
        <f>D32</f>
        <v>240</v>
      </c>
      <c r="E28" s="567">
        <f>E32</f>
        <v>240</v>
      </c>
      <c r="F28"/>
      <c r="G28"/>
      <c r="H28" s="233"/>
      <c r="I28" s="233"/>
      <c r="J28" s="233"/>
      <c r="K28" s="233"/>
    </row>
    <row r="29" spans="1:76" ht="18.75" customHeight="1">
      <c r="A29" s="769"/>
      <c r="B29" s="505" t="s">
        <v>229</v>
      </c>
      <c r="C29" s="265" t="s">
        <v>18</v>
      </c>
      <c r="D29" s="567">
        <v>0</v>
      </c>
      <c r="E29" s="567">
        <f>G33</f>
        <v>0</v>
      </c>
      <c r="F29"/>
      <c r="G29"/>
      <c r="H29" s="233"/>
      <c r="I29" s="233"/>
      <c r="J29" s="233"/>
      <c r="K29" s="233"/>
    </row>
    <row r="30" spans="1:76" ht="18.75" customHeight="1">
      <c r="A30" s="769"/>
      <c r="B30" s="505" t="s">
        <v>230</v>
      </c>
      <c r="C30" s="265" t="s">
        <v>18</v>
      </c>
      <c r="D30" s="567">
        <f>D32</f>
        <v>240</v>
      </c>
      <c r="E30" s="567">
        <f>E28-E29</f>
        <v>240</v>
      </c>
      <c r="F30"/>
      <c r="G30"/>
      <c r="H30" s="233"/>
      <c r="I30" s="233"/>
      <c r="J30" s="233"/>
      <c r="K30" s="233"/>
    </row>
    <row r="31" spans="1:76" s="213" customFormat="1" ht="28.5" customHeight="1">
      <c r="A31" s="769"/>
      <c r="B31" s="266" t="s">
        <v>27</v>
      </c>
      <c r="C31" s="266"/>
      <c r="D31" s="267" t="s">
        <v>19</v>
      </c>
      <c r="E31" s="267" t="s">
        <v>20</v>
      </c>
      <c r="F31" s="233"/>
      <c r="G31" s="779" t="s">
        <v>294</v>
      </c>
      <c r="H31" s="779"/>
      <c r="I31" s="233"/>
      <c r="J31"/>
      <c r="K31"/>
    </row>
    <row r="32" spans="1:76" ht="59.25" customHeight="1">
      <c r="A32" s="769"/>
      <c r="B32" s="268" t="s">
        <v>295</v>
      </c>
      <c r="C32" s="269" t="s">
        <v>18</v>
      </c>
      <c r="D32" s="270">
        <f>SUM(D33:D33)</f>
        <v>240</v>
      </c>
      <c r="E32" s="270">
        <f>E33</f>
        <v>240</v>
      </c>
      <c r="F32" s="233"/>
      <c r="G32" s="570" t="s">
        <v>231</v>
      </c>
      <c r="H32" s="570" t="s">
        <v>232</v>
      </c>
      <c r="I32" s="233"/>
      <c r="J32"/>
      <c r="K32"/>
    </row>
    <row r="33" spans="1:11" ht="34.5" customHeight="1">
      <c r="A33" s="769"/>
      <c r="B33" s="583" t="s">
        <v>296</v>
      </c>
      <c r="C33" s="271" t="s">
        <v>18</v>
      </c>
      <c r="D33" s="567">
        <v>240</v>
      </c>
      <c r="E33" s="568">
        <v>240</v>
      </c>
      <c r="F33" s="233"/>
      <c r="G33" s="569"/>
      <c r="H33" s="571">
        <f>IF(G33&gt;0,100,0)</f>
        <v>0</v>
      </c>
      <c r="I33" s="233"/>
      <c r="J33"/>
      <c r="K33"/>
    </row>
  </sheetData>
  <sheetProtection selectLockedCells="1" selectUnlockedCells="1"/>
  <mergeCells count="29">
    <mergeCell ref="M8:M10"/>
    <mergeCell ref="A21:A33"/>
    <mergeCell ref="B21:C21"/>
    <mergeCell ref="B16:E16"/>
    <mergeCell ref="B23:C24"/>
    <mergeCell ref="A17:A19"/>
    <mergeCell ref="B18:B19"/>
    <mergeCell ref="D23:E23"/>
    <mergeCell ref="F23:H23"/>
    <mergeCell ref="G31:H31"/>
    <mergeCell ref="A15:B15"/>
    <mergeCell ref="B17:E17"/>
    <mergeCell ref="A12:A13"/>
    <mergeCell ref="A1:J1"/>
    <mergeCell ref="A4:J4"/>
    <mergeCell ref="A5:J5"/>
    <mergeCell ref="A6:J6"/>
    <mergeCell ref="G12:G13"/>
    <mergeCell ref="H12:H13"/>
    <mergeCell ref="I12:I13"/>
    <mergeCell ref="J12:J13"/>
    <mergeCell ref="A7:J7"/>
    <mergeCell ref="A2:K2"/>
    <mergeCell ref="A3:K3"/>
    <mergeCell ref="A8:A10"/>
    <mergeCell ref="B8:I8"/>
    <mergeCell ref="B9:F9"/>
    <mergeCell ref="G9:I9"/>
    <mergeCell ref="J9:J10"/>
  </mergeCells>
  <conditionalFormatting sqref="M12">
    <cfRule type="expression" dxfId="2" priority="4">
      <formula>$C$12&lt;&gt;$M$12</formula>
    </cfRule>
  </conditionalFormatting>
  <conditionalFormatting sqref="M14">
    <cfRule type="expression" dxfId="1" priority="2">
      <formula>$G$14&lt;&gt;$M$14</formula>
    </cfRule>
  </conditionalFormatting>
  <conditionalFormatting sqref="M13">
    <cfRule type="expression" dxfId="0" priority="1">
      <formula>$C$13&lt;&gt;$M$13</formula>
    </cfRule>
  </conditionalFormatting>
  <pageMargins left="0.59055118110236227" right="0.59055118110236227" top="0.59055118110236227" bottom="0.59055118110236227" header="0.51181102362204722" footer="0.51181102362204722"/>
  <pageSetup paperSize="9" scale="43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O54"/>
  <sheetViews>
    <sheetView view="pageBreakPreview" zoomScale="70" zoomScaleNormal="80" zoomScaleSheetLayoutView="70" workbookViewId="0">
      <selection activeCell="B5" sqref="B1:B1048576"/>
    </sheetView>
  </sheetViews>
  <sheetFormatPr defaultColWidth="8.5703125" defaultRowHeight="15"/>
  <cols>
    <col min="1" max="1" width="8.5703125" style="390"/>
    <col min="2" max="2" width="78.85546875" style="390" customWidth="1"/>
    <col min="3" max="4" width="10.7109375" style="390" customWidth="1"/>
    <col min="5" max="5" width="13.5703125" style="390" customWidth="1"/>
    <col min="6" max="6" width="13.42578125" style="390" customWidth="1"/>
    <col min="7" max="9" width="11.5703125" style="390" customWidth="1"/>
    <col min="10" max="10" width="12" style="390" customWidth="1"/>
    <col min="11" max="11" width="10.140625" style="390" customWidth="1"/>
    <col min="12" max="12" width="21" style="390" customWidth="1"/>
    <col min="13" max="13" width="20.42578125" style="390" customWidth="1"/>
    <col min="14" max="14" width="19" style="390" customWidth="1"/>
    <col min="15" max="15" width="14.7109375" style="390" customWidth="1"/>
    <col min="16" max="16" width="13.28515625" style="390" customWidth="1"/>
    <col min="17" max="17" width="12.28515625" style="390" customWidth="1"/>
    <col min="18" max="257" width="8.5703125" style="390"/>
    <col min="258" max="258" width="72.7109375" style="390" customWidth="1"/>
    <col min="259" max="262" width="10.7109375" style="390" customWidth="1"/>
    <col min="263" max="263" width="11.28515625" style="390" customWidth="1"/>
    <col min="264" max="267" width="10.140625" style="390" customWidth="1"/>
    <col min="268" max="268" width="21" style="390" customWidth="1"/>
    <col min="269" max="269" width="20.42578125" style="390" customWidth="1"/>
    <col min="270" max="270" width="19" style="390" customWidth="1"/>
    <col min="271" max="271" width="14.7109375" style="390" customWidth="1"/>
    <col min="272" max="272" width="13.28515625" style="390" customWidth="1"/>
    <col min="273" max="273" width="12.28515625" style="390" customWidth="1"/>
    <col min="274" max="513" width="8.5703125" style="390"/>
    <col min="514" max="514" width="72.7109375" style="390" customWidth="1"/>
    <col min="515" max="518" width="10.7109375" style="390" customWidth="1"/>
    <col min="519" max="519" width="11.28515625" style="390" customWidth="1"/>
    <col min="520" max="523" width="10.140625" style="390" customWidth="1"/>
    <col min="524" max="524" width="21" style="390" customWidth="1"/>
    <col min="525" max="525" width="20.42578125" style="390" customWidth="1"/>
    <col min="526" max="526" width="19" style="390" customWidth="1"/>
    <col min="527" max="527" width="14.7109375" style="390" customWidth="1"/>
    <col min="528" max="528" width="13.28515625" style="390" customWidth="1"/>
    <col min="529" max="529" width="12.28515625" style="390" customWidth="1"/>
    <col min="530" max="769" width="8.5703125" style="390"/>
    <col min="770" max="770" width="72.7109375" style="390" customWidth="1"/>
    <col min="771" max="774" width="10.7109375" style="390" customWidth="1"/>
    <col min="775" max="775" width="11.28515625" style="390" customWidth="1"/>
    <col min="776" max="779" width="10.140625" style="390" customWidth="1"/>
    <col min="780" max="780" width="21" style="390" customWidth="1"/>
    <col min="781" max="781" width="20.42578125" style="390" customWidth="1"/>
    <col min="782" max="782" width="19" style="390" customWidth="1"/>
    <col min="783" max="783" width="14.7109375" style="390" customWidth="1"/>
    <col min="784" max="784" width="13.28515625" style="390" customWidth="1"/>
    <col min="785" max="785" width="12.28515625" style="390" customWidth="1"/>
    <col min="786" max="1025" width="8.5703125" style="390"/>
    <col min="1026" max="1026" width="72.7109375" style="390" customWidth="1"/>
    <col min="1027" max="1030" width="10.7109375" style="390" customWidth="1"/>
    <col min="1031" max="1031" width="11.28515625" style="390" customWidth="1"/>
    <col min="1032" max="1035" width="10.140625" style="390" customWidth="1"/>
    <col min="1036" max="1036" width="21" style="390" customWidth="1"/>
    <col min="1037" max="1037" width="20.42578125" style="390" customWidth="1"/>
    <col min="1038" max="1038" width="19" style="390" customWidth="1"/>
    <col min="1039" max="1039" width="14.7109375" style="390" customWidth="1"/>
    <col min="1040" max="1040" width="13.28515625" style="390" customWidth="1"/>
    <col min="1041" max="1041" width="12.28515625" style="390" customWidth="1"/>
    <col min="1042" max="1281" width="8.5703125" style="390"/>
    <col min="1282" max="1282" width="72.7109375" style="390" customWidth="1"/>
    <col min="1283" max="1286" width="10.7109375" style="390" customWidth="1"/>
    <col min="1287" max="1287" width="11.28515625" style="390" customWidth="1"/>
    <col min="1288" max="1291" width="10.140625" style="390" customWidth="1"/>
    <col min="1292" max="1292" width="21" style="390" customWidth="1"/>
    <col min="1293" max="1293" width="20.42578125" style="390" customWidth="1"/>
    <col min="1294" max="1294" width="19" style="390" customWidth="1"/>
    <col min="1295" max="1295" width="14.7109375" style="390" customWidth="1"/>
    <col min="1296" max="1296" width="13.28515625" style="390" customWidth="1"/>
    <col min="1297" max="1297" width="12.28515625" style="390" customWidth="1"/>
    <col min="1298" max="1537" width="8.5703125" style="390"/>
    <col min="1538" max="1538" width="72.7109375" style="390" customWidth="1"/>
    <col min="1539" max="1542" width="10.7109375" style="390" customWidth="1"/>
    <col min="1543" max="1543" width="11.28515625" style="390" customWidth="1"/>
    <col min="1544" max="1547" width="10.140625" style="390" customWidth="1"/>
    <col min="1548" max="1548" width="21" style="390" customWidth="1"/>
    <col min="1549" max="1549" width="20.42578125" style="390" customWidth="1"/>
    <col min="1550" max="1550" width="19" style="390" customWidth="1"/>
    <col min="1551" max="1551" width="14.7109375" style="390" customWidth="1"/>
    <col min="1552" max="1552" width="13.28515625" style="390" customWidth="1"/>
    <col min="1553" max="1553" width="12.28515625" style="390" customWidth="1"/>
    <col min="1554" max="1793" width="8.5703125" style="390"/>
    <col min="1794" max="1794" width="72.7109375" style="390" customWidth="1"/>
    <col min="1795" max="1798" width="10.7109375" style="390" customWidth="1"/>
    <col min="1799" max="1799" width="11.28515625" style="390" customWidth="1"/>
    <col min="1800" max="1803" width="10.140625" style="390" customWidth="1"/>
    <col min="1804" max="1804" width="21" style="390" customWidth="1"/>
    <col min="1805" max="1805" width="20.42578125" style="390" customWidth="1"/>
    <col min="1806" max="1806" width="19" style="390" customWidth="1"/>
    <col min="1807" max="1807" width="14.7109375" style="390" customWidth="1"/>
    <col min="1808" max="1808" width="13.28515625" style="390" customWidth="1"/>
    <col min="1809" max="1809" width="12.28515625" style="390" customWidth="1"/>
    <col min="1810" max="2049" width="8.5703125" style="390"/>
    <col min="2050" max="2050" width="72.7109375" style="390" customWidth="1"/>
    <col min="2051" max="2054" width="10.7109375" style="390" customWidth="1"/>
    <col min="2055" max="2055" width="11.28515625" style="390" customWidth="1"/>
    <col min="2056" max="2059" width="10.140625" style="390" customWidth="1"/>
    <col min="2060" max="2060" width="21" style="390" customWidth="1"/>
    <col min="2061" max="2061" width="20.42578125" style="390" customWidth="1"/>
    <col min="2062" max="2062" width="19" style="390" customWidth="1"/>
    <col min="2063" max="2063" width="14.7109375" style="390" customWidth="1"/>
    <col min="2064" max="2064" width="13.28515625" style="390" customWidth="1"/>
    <col min="2065" max="2065" width="12.28515625" style="390" customWidth="1"/>
    <col min="2066" max="2305" width="8.5703125" style="390"/>
    <col min="2306" max="2306" width="72.7109375" style="390" customWidth="1"/>
    <col min="2307" max="2310" width="10.7109375" style="390" customWidth="1"/>
    <col min="2311" max="2311" width="11.28515625" style="390" customWidth="1"/>
    <col min="2312" max="2315" width="10.140625" style="390" customWidth="1"/>
    <col min="2316" max="2316" width="21" style="390" customWidth="1"/>
    <col min="2317" max="2317" width="20.42578125" style="390" customWidth="1"/>
    <col min="2318" max="2318" width="19" style="390" customWidth="1"/>
    <col min="2319" max="2319" width="14.7109375" style="390" customWidth="1"/>
    <col min="2320" max="2320" width="13.28515625" style="390" customWidth="1"/>
    <col min="2321" max="2321" width="12.28515625" style="390" customWidth="1"/>
    <col min="2322" max="2561" width="8.5703125" style="390"/>
    <col min="2562" max="2562" width="72.7109375" style="390" customWidth="1"/>
    <col min="2563" max="2566" width="10.7109375" style="390" customWidth="1"/>
    <col min="2567" max="2567" width="11.28515625" style="390" customWidth="1"/>
    <col min="2568" max="2571" width="10.140625" style="390" customWidth="1"/>
    <col min="2572" max="2572" width="21" style="390" customWidth="1"/>
    <col min="2573" max="2573" width="20.42578125" style="390" customWidth="1"/>
    <col min="2574" max="2574" width="19" style="390" customWidth="1"/>
    <col min="2575" max="2575" width="14.7109375" style="390" customWidth="1"/>
    <col min="2576" max="2576" width="13.28515625" style="390" customWidth="1"/>
    <col min="2577" max="2577" width="12.28515625" style="390" customWidth="1"/>
    <col min="2578" max="2817" width="8.5703125" style="390"/>
    <col min="2818" max="2818" width="72.7109375" style="390" customWidth="1"/>
    <col min="2819" max="2822" width="10.7109375" style="390" customWidth="1"/>
    <col min="2823" max="2823" width="11.28515625" style="390" customWidth="1"/>
    <col min="2824" max="2827" width="10.140625" style="390" customWidth="1"/>
    <col min="2828" max="2828" width="21" style="390" customWidth="1"/>
    <col min="2829" max="2829" width="20.42578125" style="390" customWidth="1"/>
    <col min="2830" max="2830" width="19" style="390" customWidth="1"/>
    <col min="2831" max="2831" width="14.7109375" style="390" customWidth="1"/>
    <col min="2832" max="2832" width="13.28515625" style="390" customWidth="1"/>
    <col min="2833" max="2833" width="12.28515625" style="390" customWidth="1"/>
    <col min="2834" max="3073" width="8.5703125" style="390"/>
    <col min="3074" max="3074" width="72.7109375" style="390" customWidth="1"/>
    <col min="3075" max="3078" width="10.7109375" style="390" customWidth="1"/>
    <col min="3079" max="3079" width="11.28515625" style="390" customWidth="1"/>
    <col min="3080" max="3083" width="10.140625" style="390" customWidth="1"/>
    <col min="3084" max="3084" width="21" style="390" customWidth="1"/>
    <col min="3085" max="3085" width="20.42578125" style="390" customWidth="1"/>
    <col min="3086" max="3086" width="19" style="390" customWidth="1"/>
    <col min="3087" max="3087" width="14.7109375" style="390" customWidth="1"/>
    <col min="3088" max="3088" width="13.28515625" style="390" customWidth="1"/>
    <col min="3089" max="3089" width="12.28515625" style="390" customWidth="1"/>
    <col min="3090" max="3329" width="8.5703125" style="390"/>
    <col min="3330" max="3330" width="72.7109375" style="390" customWidth="1"/>
    <col min="3331" max="3334" width="10.7109375" style="390" customWidth="1"/>
    <col min="3335" max="3335" width="11.28515625" style="390" customWidth="1"/>
    <col min="3336" max="3339" width="10.140625" style="390" customWidth="1"/>
    <col min="3340" max="3340" width="21" style="390" customWidth="1"/>
    <col min="3341" max="3341" width="20.42578125" style="390" customWidth="1"/>
    <col min="3342" max="3342" width="19" style="390" customWidth="1"/>
    <col min="3343" max="3343" width="14.7109375" style="390" customWidth="1"/>
    <col min="3344" max="3344" width="13.28515625" style="390" customWidth="1"/>
    <col min="3345" max="3345" width="12.28515625" style="390" customWidth="1"/>
    <col min="3346" max="3585" width="8.5703125" style="390"/>
    <col min="3586" max="3586" width="72.7109375" style="390" customWidth="1"/>
    <col min="3587" max="3590" width="10.7109375" style="390" customWidth="1"/>
    <col min="3591" max="3591" width="11.28515625" style="390" customWidth="1"/>
    <col min="3592" max="3595" width="10.140625" style="390" customWidth="1"/>
    <col min="3596" max="3596" width="21" style="390" customWidth="1"/>
    <col min="3597" max="3597" width="20.42578125" style="390" customWidth="1"/>
    <col min="3598" max="3598" width="19" style="390" customWidth="1"/>
    <col min="3599" max="3599" width="14.7109375" style="390" customWidth="1"/>
    <col min="3600" max="3600" width="13.28515625" style="390" customWidth="1"/>
    <col min="3601" max="3601" width="12.28515625" style="390" customWidth="1"/>
    <col min="3602" max="3841" width="8.5703125" style="390"/>
    <col min="3842" max="3842" width="72.7109375" style="390" customWidth="1"/>
    <col min="3843" max="3846" width="10.7109375" style="390" customWidth="1"/>
    <col min="3847" max="3847" width="11.28515625" style="390" customWidth="1"/>
    <col min="3848" max="3851" width="10.140625" style="390" customWidth="1"/>
    <col min="3852" max="3852" width="21" style="390" customWidth="1"/>
    <col min="3853" max="3853" width="20.42578125" style="390" customWidth="1"/>
    <col min="3854" max="3854" width="19" style="390" customWidth="1"/>
    <col min="3855" max="3855" width="14.7109375" style="390" customWidth="1"/>
    <col min="3856" max="3856" width="13.28515625" style="390" customWidth="1"/>
    <col min="3857" max="3857" width="12.28515625" style="390" customWidth="1"/>
    <col min="3858" max="4097" width="8.5703125" style="390"/>
    <col min="4098" max="4098" width="72.7109375" style="390" customWidth="1"/>
    <col min="4099" max="4102" width="10.7109375" style="390" customWidth="1"/>
    <col min="4103" max="4103" width="11.28515625" style="390" customWidth="1"/>
    <col min="4104" max="4107" width="10.140625" style="390" customWidth="1"/>
    <col min="4108" max="4108" width="21" style="390" customWidth="1"/>
    <col min="4109" max="4109" width="20.42578125" style="390" customWidth="1"/>
    <col min="4110" max="4110" width="19" style="390" customWidth="1"/>
    <col min="4111" max="4111" width="14.7109375" style="390" customWidth="1"/>
    <col min="4112" max="4112" width="13.28515625" style="390" customWidth="1"/>
    <col min="4113" max="4113" width="12.28515625" style="390" customWidth="1"/>
    <col min="4114" max="4353" width="8.5703125" style="390"/>
    <col min="4354" max="4354" width="72.7109375" style="390" customWidth="1"/>
    <col min="4355" max="4358" width="10.7109375" style="390" customWidth="1"/>
    <col min="4359" max="4359" width="11.28515625" style="390" customWidth="1"/>
    <col min="4360" max="4363" width="10.140625" style="390" customWidth="1"/>
    <col min="4364" max="4364" width="21" style="390" customWidth="1"/>
    <col min="4365" max="4365" width="20.42578125" style="390" customWidth="1"/>
    <col min="4366" max="4366" width="19" style="390" customWidth="1"/>
    <col min="4367" max="4367" width="14.7109375" style="390" customWidth="1"/>
    <col min="4368" max="4368" width="13.28515625" style="390" customWidth="1"/>
    <col min="4369" max="4369" width="12.28515625" style="390" customWidth="1"/>
    <col min="4370" max="4609" width="8.5703125" style="390"/>
    <col min="4610" max="4610" width="72.7109375" style="390" customWidth="1"/>
    <col min="4611" max="4614" width="10.7109375" style="390" customWidth="1"/>
    <col min="4615" max="4615" width="11.28515625" style="390" customWidth="1"/>
    <col min="4616" max="4619" width="10.140625" style="390" customWidth="1"/>
    <col min="4620" max="4620" width="21" style="390" customWidth="1"/>
    <col min="4621" max="4621" width="20.42578125" style="390" customWidth="1"/>
    <col min="4622" max="4622" width="19" style="390" customWidth="1"/>
    <col min="4623" max="4623" width="14.7109375" style="390" customWidth="1"/>
    <col min="4624" max="4624" width="13.28515625" style="390" customWidth="1"/>
    <col min="4625" max="4625" width="12.28515625" style="390" customWidth="1"/>
    <col min="4626" max="4865" width="8.5703125" style="390"/>
    <col min="4866" max="4866" width="72.7109375" style="390" customWidth="1"/>
    <col min="4867" max="4870" width="10.7109375" style="390" customWidth="1"/>
    <col min="4871" max="4871" width="11.28515625" style="390" customWidth="1"/>
    <col min="4872" max="4875" width="10.140625" style="390" customWidth="1"/>
    <col min="4876" max="4876" width="21" style="390" customWidth="1"/>
    <col min="4877" max="4877" width="20.42578125" style="390" customWidth="1"/>
    <col min="4878" max="4878" width="19" style="390" customWidth="1"/>
    <col min="4879" max="4879" width="14.7109375" style="390" customWidth="1"/>
    <col min="4880" max="4880" width="13.28515625" style="390" customWidth="1"/>
    <col min="4881" max="4881" width="12.28515625" style="390" customWidth="1"/>
    <col min="4882" max="5121" width="8.5703125" style="390"/>
    <col min="5122" max="5122" width="72.7109375" style="390" customWidth="1"/>
    <col min="5123" max="5126" width="10.7109375" style="390" customWidth="1"/>
    <col min="5127" max="5127" width="11.28515625" style="390" customWidth="1"/>
    <col min="5128" max="5131" width="10.140625" style="390" customWidth="1"/>
    <col min="5132" max="5132" width="21" style="390" customWidth="1"/>
    <col min="5133" max="5133" width="20.42578125" style="390" customWidth="1"/>
    <col min="5134" max="5134" width="19" style="390" customWidth="1"/>
    <col min="5135" max="5135" width="14.7109375" style="390" customWidth="1"/>
    <col min="5136" max="5136" width="13.28515625" style="390" customWidth="1"/>
    <col min="5137" max="5137" width="12.28515625" style="390" customWidth="1"/>
    <col min="5138" max="5377" width="8.5703125" style="390"/>
    <col min="5378" max="5378" width="72.7109375" style="390" customWidth="1"/>
    <col min="5379" max="5382" width="10.7109375" style="390" customWidth="1"/>
    <col min="5383" max="5383" width="11.28515625" style="390" customWidth="1"/>
    <col min="5384" max="5387" width="10.140625" style="390" customWidth="1"/>
    <col min="5388" max="5388" width="21" style="390" customWidth="1"/>
    <col min="5389" max="5389" width="20.42578125" style="390" customWidth="1"/>
    <col min="5390" max="5390" width="19" style="390" customWidth="1"/>
    <col min="5391" max="5391" width="14.7109375" style="390" customWidth="1"/>
    <col min="5392" max="5392" width="13.28515625" style="390" customWidth="1"/>
    <col min="5393" max="5393" width="12.28515625" style="390" customWidth="1"/>
    <col min="5394" max="5633" width="8.5703125" style="390"/>
    <col min="5634" max="5634" width="72.7109375" style="390" customWidth="1"/>
    <col min="5635" max="5638" width="10.7109375" style="390" customWidth="1"/>
    <col min="5639" max="5639" width="11.28515625" style="390" customWidth="1"/>
    <col min="5640" max="5643" width="10.140625" style="390" customWidth="1"/>
    <col min="5644" max="5644" width="21" style="390" customWidth="1"/>
    <col min="5645" max="5645" width="20.42578125" style="390" customWidth="1"/>
    <col min="5646" max="5646" width="19" style="390" customWidth="1"/>
    <col min="5647" max="5647" width="14.7109375" style="390" customWidth="1"/>
    <col min="5648" max="5648" width="13.28515625" style="390" customWidth="1"/>
    <col min="5649" max="5649" width="12.28515625" style="390" customWidth="1"/>
    <col min="5650" max="5889" width="8.5703125" style="390"/>
    <col min="5890" max="5890" width="72.7109375" style="390" customWidth="1"/>
    <col min="5891" max="5894" width="10.7109375" style="390" customWidth="1"/>
    <col min="5895" max="5895" width="11.28515625" style="390" customWidth="1"/>
    <col min="5896" max="5899" width="10.140625" style="390" customWidth="1"/>
    <col min="5900" max="5900" width="21" style="390" customWidth="1"/>
    <col min="5901" max="5901" width="20.42578125" style="390" customWidth="1"/>
    <col min="5902" max="5902" width="19" style="390" customWidth="1"/>
    <col min="5903" max="5903" width="14.7109375" style="390" customWidth="1"/>
    <col min="5904" max="5904" width="13.28515625" style="390" customWidth="1"/>
    <col min="5905" max="5905" width="12.28515625" style="390" customWidth="1"/>
    <col min="5906" max="6145" width="8.5703125" style="390"/>
    <col min="6146" max="6146" width="72.7109375" style="390" customWidth="1"/>
    <col min="6147" max="6150" width="10.7109375" style="390" customWidth="1"/>
    <col min="6151" max="6151" width="11.28515625" style="390" customWidth="1"/>
    <col min="6152" max="6155" width="10.140625" style="390" customWidth="1"/>
    <col min="6156" max="6156" width="21" style="390" customWidth="1"/>
    <col min="6157" max="6157" width="20.42578125" style="390" customWidth="1"/>
    <col min="6158" max="6158" width="19" style="390" customWidth="1"/>
    <col min="6159" max="6159" width="14.7109375" style="390" customWidth="1"/>
    <col min="6160" max="6160" width="13.28515625" style="390" customWidth="1"/>
    <col min="6161" max="6161" width="12.28515625" style="390" customWidth="1"/>
    <col min="6162" max="6401" width="8.5703125" style="390"/>
    <col min="6402" max="6402" width="72.7109375" style="390" customWidth="1"/>
    <col min="6403" max="6406" width="10.7109375" style="390" customWidth="1"/>
    <col min="6407" max="6407" width="11.28515625" style="390" customWidth="1"/>
    <col min="6408" max="6411" width="10.140625" style="390" customWidth="1"/>
    <col min="6412" max="6412" width="21" style="390" customWidth="1"/>
    <col min="6413" max="6413" width="20.42578125" style="390" customWidth="1"/>
    <col min="6414" max="6414" width="19" style="390" customWidth="1"/>
    <col min="6415" max="6415" width="14.7109375" style="390" customWidth="1"/>
    <col min="6416" max="6416" width="13.28515625" style="390" customWidth="1"/>
    <col min="6417" max="6417" width="12.28515625" style="390" customWidth="1"/>
    <col min="6418" max="6657" width="8.5703125" style="390"/>
    <col min="6658" max="6658" width="72.7109375" style="390" customWidth="1"/>
    <col min="6659" max="6662" width="10.7109375" style="390" customWidth="1"/>
    <col min="6663" max="6663" width="11.28515625" style="390" customWidth="1"/>
    <col min="6664" max="6667" width="10.140625" style="390" customWidth="1"/>
    <col min="6668" max="6668" width="21" style="390" customWidth="1"/>
    <col min="6669" max="6669" width="20.42578125" style="390" customWidth="1"/>
    <col min="6670" max="6670" width="19" style="390" customWidth="1"/>
    <col min="6671" max="6671" width="14.7109375" style="390" customWidth="1"/>
    <col min="6672" max="6672" width="13.28515625" style="390" customWidth="1"/>
    <col min="6673" max="6673" width="12.28515625" style="390" customWidth="1"/>
    <col min="6674" max="6913" width="8.5703125" style="390"/>
    <col min="6914" max="6914" width="72.7109375" style="390" customWidth="1"/>
    <col min="6915" max="6918" width="10.7109375" style="390" customWidth="1"/>
    <col min="6919" max="6919" width="11.28515625" style="390" customWidth="1"/>
    <col min="6920" max="6923" width="10.140625" style="390" customWidth="1"/>
    <col min="6924" max="6924" width="21" style="390" customWidth="1"/>
    <col min="6925" max="6925" width="20.42578125" style="390" customWidth="1"/>
    <col min="6926" max="6926" width="19" style="390" customWidth="1"/>
    <col min="6927" max="6927" width="14.7109375" style="390" customWidth="1"/>
    <col min="6928" max="6928" width="13.28515625" style="390" customWidth="1"/>
    <col min="6929" max="6929" width="12.28515625" style="390" customWidth="1"/>
    <col min="6930" max="7169" width="8.5703125" style="390"/>
    <col min="7170" max="7170" width="72.7109375" style="390" customWidth="1"/>
    <col min="7171" max="7174" width="10.7109375" style="390" customWidth="1"/>
    <col min="7175" max="7175" width="11.28515625" style="390" customWidth="1"/>
    <col min="7176" max="7179" width="10.140625" style="390" customWidth="1"/>
    <col min="7180" max="7180" width="21" style="390" customWidth="1"/>
    <col min="7181" max="7181" width="20.42578125" style="390" customWidth="1"/>
    <col min="7182" max="7182" width="19" style="390" customWidth="1"/>
    <col min="7183" max="7183" width="14.7109375" style="390" customWidth="1"/>
    <col min="7184" max="7184" width="13.28515625" style="390" customWidth="1"/>
    <col min="7185" max="7185" width="12.28515625" style="390" customWidth="1"/>
    <col min="7186" max="7425" width="8.5703125" style="390"/>
    <col min="7426" max="7426" width="72.7109375" style="390" customWidth="1"/>
    <col min="7427" max="7430" width="10.7109375" style="390" customWidth="1"/>
    <col min="7431" max="7431" width="11.28515625" style="390" customWidth="1"/>
    <col min="7432" max="7435" width="10.140625" style="390" customWidth="1"/>
    <col min="7436" max="7436" width="21" style="390" customWidth="1"/>
    <col min="7437" max="7437" width="20.42578125" style="390" customWidth="1"/>
    <col min="7438" max="7438" width="19" style="390" customWidth="1"/>
    <col min="7439" max="7439" width="14.7109375" style="390" customWidth="1"/>
    <col min="7440" max="7440" width="13.28515625" style="390" customWidth="1"/>
    <col min="7441" max="7441" width="12.28515625" style="390" customWidth="1"/>
    <col min="7442" max="7681" width="8.5703125" style="390"/>
    <col min="7682" max="7682" width="72.7109375" style="390" customWidth="1"/>
    <col min="7683" max="7686" width="10.7109375" style="390" customWidth="1"/>
    <col min="7687" max="7687" width="11.28515625" style="390" customWidth="1"/>
    <col min="7688" max="7691" width="10.140625" style="390" customWidth="1"/>
    <col min="7692" max="7692" width="21" style="390" customWidth="1"/>
    <col min="7693" max="7693" width="20.42578125" style="390" customWidth="1"/>
    <col min="7694" max="7694" width="19" style="390" customWidth="1"/>
    <col min="7695" max="7695" width="14.7109375" style="390" customWidth="1"/>
    <col min="7696" max="7696" width="13.28515625" style="390" customWidth="1"/>
    <col min="7697" max="7697" width="12.28515625" style="390" customWidth="1"/>
    <col min="7698" max="7937" width="8.5703125" style="390"/>
    <col min="7938" max="7938" width="72.7109375" style="390" customWidth="1"/>
    <col min="7939" max="7942" width="10.7109375" style="390" customWidth="1"/>
    <col min="7943" max="7943" width="11.28515625" style="390" customWidth="1"/>
    <col min="7944" max="7947" width="10.140625" style="390" customWidth="1"/>
    <col min="7948" max="7948" width="21" style="390" customWidth="1"/>
    <col min="7949" max="7949" width="20.42578125" style="390" customWidth="1"/>
    <col min="7950" max="7950" width="19" style="390" customWidth="1"/>
    <col min="7951" max="7951" width="14.7109375" style="390" customWidth="1"/>
    <col min="7952" max="7952" width="13.28515625" style="390" customWidth="1"/>
    <col min="7953" max="7953" width="12.28515625" style="390" customWidth="1"/>
    <col min="7954" max="8193" width="8.5703125" style="390"/>
    <col min="8194" max="8194" width="72.7109375" style="390" customWidth="1"/>
    <col min="8195" max="8198" width="10.7109375" style="390" customWidth="1"/>
    <col min="8199" max="8199" width="11.28515625" style="390" customWidth="1"/>
    <col min="8200" max="8203" width="10.140625" style="390" customWidth="1"/>
    <col min="8204" max="8204" width="21" style="390" customWidth="1"/>
    <col min="8205" max="8205" width="20.42578125" style="390" customWidth="1"/>
    <col min="8206" max="8206" width="19" style="390" customWidth="1"/>
    <col min="8207" max="8207" width="14.7109375" style="390" customWidth="1"/>
    <col min="8208" max="8208" width="13.28515625" style="390" customWidth="1"/>
    <col min="8209" max="8209" width="12.28515625" style="390" customWidth="1"/>
    <col min="8210" max="8449" width="8.5703125" style="390"/>
    <col min="8450" max="8450" width="72.7109375" style="390" customWidth="1"/>
    <col min="8451" max="8454" width="10.7109375" style="390" customWidth="1"/>
    <col min="8455" max="8455" width="11.28515625" style="390" customWidth="1"/>
    <col min="8456" max="8459" width="10.140625" style="390" customWidth="1"/>
    <col min="8460" max="8460" width="21" style="390" customWidth="1"/>
    <col min="8461" max="8461" width="20.42578125" style="390" customWidth="1"/>
    <col min="8462" max="8462" width="19" style="390" customWidth="1"/>
    <col min="8463" max="8463" width="14.7109375" style="390" customWidth="1"/>
    <col min="8464" max="8464" width="13.28515625" style="390" customWidth="1"/>
    <col min="8465" max="8465" width="12.28515625" style="390" customWidth="1"/>
    <col min="8466" max="8705" width="8.5703125" style="390"/>
    <col min="8706" max="8706" width="72.7109375" style="390" customWidth="1"/>
    <col min="8707" max="8710" width="10.7109375" style="390" customWidth="1"/>
    <col min="8711" max="8711" width="11.28515625" style="390" customWidth="1"/>
    <col min="8712" max="8715" width="10.140625" style="390" customWidth="1"/>
    <col min="8716" max="8716" width="21" style="390" customWidth="1"/>
    <col min="8717" max="8717" width="20.42578125" style="390" customWidth="1"/>
    <col min="8718" max="8718" width="19" style="390" customWidth="1"/>
    <col min="8719" max="8719" width="14.7109375" style="390" customWidth="1"/>
    <col min="8720" max="8720" width="13.28515625" style="390" customWidth="1"/>
    <col min="8721" max="8721" width="12.28515625" style="390" customWidth="1"/>
    <col min="8722" max="8961" width="8.5703125" style="390"/>
    <col min="8962" max="8962" width="72.7109375" style="390" customWidth="1"/>
    <col min="8963" max="8966" width="10.7109375" style="390" customWidth="1"/>
    <col min="8967" max="8967" width="11.28515625" style="390" customWidth="1"/>
    <col min="8968" max="8971" width="10.140625" style="390" customWidth="1"/>
    <col min="8972" max="8972" width="21" style="390" customWidth="1"/>
    <col min="8973" max="8973" width="20.42578125" style="390" customWidth="1"/>
    <col min="8974" max="8974" width="19" style="390" customWidth="1"/>
    <col min="8975" max="8975" width="14.7109375" style="390" customWidth="1"/>
    <col min="8976" max="8976" width="13.28515625" style="390" customWidth="1"/>
    <col min="8977" max="8977" width="12.28515625" style="390" customWidth="1"/>
    <col min="8978" max="9217" width="8.5703125" style="390"/>
    <col min="9218" max="9218" width="72.7109375" style="390" customWidth="1"/>
    <col min="9219" max="9222" width="10.7109375" style="390" customWidth="1"/>
    <col min="9223" max="9223" width="11.28515625" style="390" customWidth="1"/>
    <col min="9224" max="9227" width="10.140625" style="390" customWidth="1"/>
    <col min="9228" max="9228" width="21" style="390" customWidth="1"/>
    <col min="9229" max="9229" width="20.42578125" style="390" customWidth="1"/>
    <col min="9230" max="9230" width="19" style="390" customWidth="1"/>
    <col min="9231" max="9231" width="14.7109375" style="390" customWidth="1"/>
    <col min="9232" max="9232" width="13.28515625" style="390" customWidth="1"/>
    <col min="9233" max="9233" width="12.28515625" style="390" customWidth="1"/>
    <col min="9234" max="9473" width="8.5703125" style="390"/>
    <col min="9474" max="9474" width="72.7109375" style="390" customWidth="1"/>
    <col min="9475" max="9478" width="10.7109375" style="390" customWidth="1"/>
    <col min="9479" max="9479" width="11.28515625" style="390" customWidth="1"/>
    <col min="9480" max="9483" width="10.140625" style="390" customWidth="1"/>
    <col min="9484" max="9484" width="21" style="390" customWidth="1"/>
    <col min="9485" max="9485" width="20.42578125" style="390" customWidth="1"/>
    <col min="9486" max="9486" width="19" style="390" customWidth="1"/>
    <col min="9487" max="9487" width="14.7109375" style="390" customWidth="1"/>
    <col min="9488" max="9488" width="13.28515625" style="390" customWidth="1"/>
    <col min="9489" max="9489" width="12.28515625" style="390" customWidth="1"/>
    <col min="9490" max="9729" width="8.5703125" style="390"/>
    <col min="9730" max="9730" width="72.7109375" style="390" customWidth="1"/>
    <col min="9731" max="9734" width="10.7109375" style="390" customWidth="1"/>
    <col min="9735" max="9735" width="11.28515625" style="390" customWidth="1"/>
    <col min="9736" max="9739" width="10.140625" style="390" customWidth="1"/>
    <col min="9740" max="9740" width="21" style="390" customWidth="1"/>
    <col min="9741" max="9741" width="20.42578125" style="390" customWidth="1"/>
    <col min="9742" max="9742" width="19" style="390" customWidth="1"/>
    <col min="9743" max="9743" width="14.7109375" style="390" customWidth="1"/>
    <col min="9744" max="9744" width="13.28515625" style="390" customWidth="1"/>
    <col min="9745" max="9745" width="12.28515625" style="390" customWidth="1"/>
    <col min="9746" max="9985" width="8.5703125" style="390"/>
    <col min="9986" max="9986" width="72.7109375" style="390" customWidth="1"/>
    <col min="9987" max="9990" width="10.7109375" style="390" customWidth="1"/>
    <col min="9991" max="9991" width="11.28515625" style="390" customWidth="1"/>
    <col min="9992" max="9995" width="10.140625" style="390" customWidth="1"/>
    <col min="9996" max="9996" width="21" style="390" customWidth="1"/>
    <col min="9997" max="9997" width="20.42578125" style="390" customWidth="1"/>
    <col min="9998" max="9998" width="19" style="390" customWidth="1"/>
    <col min="9999" max="9999" width="14.7109375" style="390" customWidth="1"/>
    <col min="10000" max="10000" width="13.28515625" style="390" customWidth="1"/>
    <col min="10001" max="10001" width="12.28515625" style="390" customWidth="1"/>
    <col min="10002" max="10241" width="8.5703125" style="390"/>
    <col min="10242" max="10242" width="72.7109375" style="390" customWidth="1"/>
    <col min="10243" max="10246" width="10.7109375" style="390" customWidth="1"/>
    <col min="10247" max="10247" width="11.28515625" style="390" customWidth="1"/>
    <col min="10248" max="10251" width="10.140625" style="390" customWidth="1"/>
    <col min="10252" max="10252" width="21" style="390" customWidth="1"/>
    <col min="10253" max="10253" width="20.42578125" style="390" customWidth="1"/>
    <col min="10254" max="10254" width="19" style="390" customWidth="1"/>
    <col min="10255" max="10255" width="14.7109375" style="390" customWidth="1"/>
    <col min="10256" max="10256" width="13.28515625" style="390" customWidth="1"/>
    <col min="10257" max="10257" width="12.28515625" style="390" customWidth="1"/>
    <col min="10258" max="10497" width="8.5703125" style="390"/>
    <col min="10498" max="10498" width="72.7109375" style="390" customWidth="1"/>
    <col min="10499" max="10502" width="10.7109375" style="390" customWidth="1"/>
    <col min="10503" max="10503" width="11.28515625" style="390" customWidth="1"/>
    <col min="10504" max="10507" width="10.140625" style="390" customWidth="1"/>
    <col min="10508" max="10508" width="21" style="390" customWidth="1"/>
    <col min="10509" max="10509" width="20.42578125" style="390" customWidth="1"/>
    <col min="10510" max="10510" width="19" style="390" customWidth="1"/>
    <col min="10511" max="10511" width="14.7109375" style="390" customWidth="1"/>
    <col min="10512" max="10512" width="13.28515625" style="390" customWidth="1"/>
    <col min="10513" max="10513" width="12.28515625" style="390" customWidth="1"/>
    <col min="10514" max="10753" width="8.5703125" style="390"/>
    <col min="10754" max="10754" width="72.7109375" style="390" customWidth="1"/>
    <col min="10755" max="10758" width="10.7109375" style="390" customWidth="1"/>
    <col min="10759" max="10759" width="11.28515625" style="390" customWidth="1"/>
    <col min="10760" max="10763" width="10.140625" style="390" customWidth="1"/>
    <col min="10764" max="10764" width="21" style="390" customWidth="1"/>
    <col min="10765" max="10765" width="20.42578125" style="390" customWidth="1"/>
    <col min="10766" max="10766" width="19" style="390" customWidth="1"/>
    <col min="10767" max="10767" width="14.7109375" style="390" customWidth="1"/>
    <col min="10768" max="10768" width="13.28515625" style="390" customWidth="1"/>
    <col min="10769" max="10769" width="12.28515625" style="390" customWidth="1"/>
    <col min="10770" max="11009" width="8.5703125" style="390"/>
    <col min="11010" max="11010" width="72.7109375" style="390" customWidth="1"/>
    <col min="11011" max="11014" width="10.7109375" style="390" customWidth="1"/>
    <col min="11015" max="11015" width="11.28515625" style="390" customWidth="1"/>
    <col min="11016" max="11019" width="10.140625" style="390" customWidth="1"/>
    <col min="11020" max="11020" width="21" style="390" customWidth="1"/>
    <col min="11021" max="11021" width="20.42578125" style="390" customWidth="1"/>
    <col min="11022" max="11022" width="19" style="390" customWidth="1"/>
    <col min="11023" max="11023" width="14.7109375" style="390" customWidth="1"/>
    <col min="11024" max="11024" width="13.28515625" style="390" customWidth="1"/>
    <col min="11025" max="11025" width="12.28515625" style="390" customWidth="1"/>
    <col min="11026" max="11265" width="8.5703125" style="390"/>
    <col min="11266" max="11266" width="72.7109375" style="390" customWidth="1"/>
    <col min="11267" max="11270" width="10.7109375" style="390" customWidth="1"/>
    <col min="11271" max="11271" width="11.28515625" style="390" customWidth="1"/>
    <col min="11272" max="11275" width="10.140625" style="390" customWidth="1"/>
    <col min="11276" max="11276" width="21" style="390" customWidth="1"/>
    <col min="11277" max="11277" width="20.42578125" style="390" customWidth="1"/>
    <col min="11278" max="11278" width="19" style="390" customWidth="1"/>
    <col min="11279" max="11279" width="14.7109375" style="390" customWidth="1"/>
    <col min="11280" max="11280" width="13.28515625" style="390" customWidth="1"/>
    <col min="11281" max="11281" width="12.28515625" style="390" customWidth="1"/>
    <col min="11282" max="11521" width="8.5703125" style="390"/>
    <col min="11522" max="11522" width="72.7109375" style="390" customWidth="1"/>
    <col min="11523" max="11526" width="10.7109375" style="390" customWidth="1"/>
    <col min="11527" max="11527" width="11.28515625" style="390" customWidth="1"/>
    <col min="11528" max="11531" width="10.140625" style="390" customWidth="1"/>
    <col min="11532" max="11532" width="21" style="390" customWidth="1"/>
    <col min="11533" max="11533" width="20.42578125" style="390" customWidth="1"/>
    <col min="11534" max="11534" width="19" style="390" customWidth="1"/>
    <col min="11535" max="11535" width="14.7109375" style="390" customWidth="1"/>
    <col min="11536" max="11536" width="13.28515625" style="390" customWidth="1"/>
    <col min="11537" max="11537" width="12.28515625" style="390" customWidth="1"/>
    <col min="11538" max="11777" width="8.5703125" style="390"/>
    <col min="11778" max="11778" width="72.7109375" style="390" customWidth="1"/>
    <col min="11779" max="11782" width="10.7109375" style="390" customWidth="1"/>
    <col min="11783" max="11783" width="11.28515625" style="390" customWidth="1"/>
    <col min="11784" max="11787" width="10.140625" style="390" customWidth="1"/>
    <col min="11788" max="11788" width="21" style="390" customWidth="1"/>
    <col min="11789" max="11789" width="20.42578125" style="390" customWidth="1"/>
    <col min="11790" max="11790" width="19" style="390" customWidth="1"/>
    <col min="11791" max="11791" width="14.7109375" style="390" customWidth="1"/>
    <col min="11792" max="11792" width="13.28515625" style="390" customWidth="1"/>
    <col min="11793" max="11793" width="12.28515625" style="390" customWidth="1"/>
    <col min="11794" max="12033" width="8.5703125" style="390"/>
    <col min="12034" max="12034" width="72.7109375" style="390" customWidth="1"/>
    <col min="12035" max="12038" width="10.7109375" style="390" customWidth="1"/>
    <col min="12039" max="12039" width="11.28515625" style="390" customWidth="1"/>
    <col min="12040" max="12043" width="10.140625" style="390" customWidth="1"/>
    <col min="12044" max="12044" width="21" style="390" customWidth="1"/>
    <col min="12045" max="12045" width="20.42578125" style="390" customWidth="1"/>
    <col min="12046" max="12046" width="19" style="390" customWidth="1"/>
    <col min="12047" max="12047" width="14.7109375" style="390" customWidth="1"/>
    <col min="12048" max="12048" width="13.28515625" style="390" customWidth="1"/>
    <col min="12049" max="12049" width="12.28515625" style="390" customWidth="1"/>
    <col min="12050" max="12289" width="8.5703125" style="390"/>
    <col min="12290" max="12290" width="72.7109375" style="390" customWidth="1"/>
    <col min="12291" max="12294" width="10.7109375" style="390" customWidth="1"/>
    <col min="12295" max="12295" width="11.28515625" style="390" customWidth="1"/>
    <col min="12296" max="12299" width="10.140625" style="390" customWidth="1"/>
    <col min="12300" max="12300" width="21" style="390" customWidth="1"/>
    <col min="12301" max="12301" width="20.42578125" style="390" customWidth="1"/>
    <col min="12302" max="12302" width="19" style="390" customWidth="1"/>
    <col min="12303" max="12303" width="14.7109375" style="390" customWidth="1"/>
    <col min="12304" max="12304" width="13.28515625" style="390" customWidth="1"/>
    <col min="12305" max="12305" width="12.28515625" style="390" customWidth="1"/>
    <col min="12306" max="12545" width="8.5703125" style="390"/>
    <col min="12546" max="12546" width="72.7109375" style="390" customWidth="1"/>
    <col min="12547" max="12550" width="10.7109375" style="390" customWidth="1"/>
    <col min="12551" max="12551" width="11.28515625" style="390" customWidth="1"/>
    <col min="12552" max="12555" width="10.140625" style="390" customWidth="1"/>
    <col min="12556" max="12556" width="21" style="390" customWidth="1"/>
    <col min="12557" max="12557" width="20.42578125" style="390" customWidth="1"/>
    <col min="12558" max="12558" width="19" style="390" customWidth="1"/>
    <col min="12559" max="12559" width="14.7109375" style="390" customWidth="1"/>
    <col min="12560" max="12560" width="13.28515625" style="390" customWidth="1"/>
    <col min="12561" max="12561" width="12.28515625" style="390" customWidth="1"/>
    <col min="12562" max="12801" width="8.5703125" style="390"/>
    <col min="12802" max="12802" width="72.7109375" style="390" customWidth="1"/>
    <col min="12803" max="12806" width="10.7109375" style="390" customWidth="1"/>
    <col min="12807" max="12807" width="11.28515625" style="390" customWidth="1"/>
    <col min="12808" max="12811" width="10.140625" style="390" customWidth="1"/>
    <col min="12812" max="12812" width="21" style="390" customWidth="1"/>
    <col min="12813" max="12813" width="20.42578125" style="390" customWidth="1"/>
    <col min="12814" max="12814" width="19" style="390" customWidth="1"/>
    <col min="12815" max="12815" width="14.7109375" style="390" customWidth="1"/>
    <col min="12816" max="12816" width="13.28515625" style="390" customWidth="1"/>
    <col min="12817" max="12817" width="12.28515625" style="390" customWidth="1"/>
    <col min="12818" max="13057" width="8.5703125" style="390"/>
    <col min="13058" max="13058" width="72.7109375" style="390" customWidth="1"/>
    <col min="13059" max="13062" width="10.7109375" style="390" customWidth="1"/>
    <col min="13063" max="13063" width="11.28515625" style="390" customWidth="1"/>
    <col min="13064" max="13067" width="10.140625" style="390" customWidth="1"/>
    <col min="13068" max="13068" width="21" style="390" customWidth="1"/>
    <col min="13069" max="13069" width="20.42578125" style="390" customWidth="1"/>
    <col min="13070" max="13070" width="19" style="390" customWidth="1"/>
    <col min="13071" max="13071" width="14.7109375" style="390" customWidth="1"/>
    <col min="13072" max="13072" width="13.28515625" style="390" customWidth="1"/>
    <col min="13073" max="13073" width="12.28515625" style="390" customWidth="1"/>
    <col min="13074" max="13313" width="8.5703125" style="390"/>
    <col min="13314" max="13314" width="72.7109375" style="390" customWidth="1"/>
    <col min="13315" max="13318" width="10.7109375" style="390" customWidth="1"/>
    <col min="13319" max="13319" width="11.28515625" style="390" customWidth="1"/>
    <col min="13320" max="13323" width="10.140625" style="390" customWidth="1"/>
    <col min="13324" max="13324" width="21" style="390" customWidth="1"/>
    <col min="13325" max="13325" width="20.42578125" style="390" customWidth="1"/>
    <col min="13326" max="13326" width="19" style="390" customWidth="1"/>
    <col min="13327" max="13327" width="14.7109375" style="390" customWidth="1"/>
    <col min="13328" max="13328" width="13.28515625" style="390" customWidth="1"/>
    <col min="13329" max="13329" width="12.28515625" style="390" customWidth="1"/>
    <col min="13330" max="13569" width="8.5703125" style="390"/>
    <col min="13570" max="13570" width="72.7109375" style="390" customWidth="1"/>
    <col min="13571" max="13574" width="10.7109375" style="390" customWidth="1"/>
    <col min="13575" max="13575" width="11.28515625" style="390" customWidth="1"/>
    <col min="13576" max="13579" width="10.140625" style="390" customWidth="1"/>
    <col min="13580" max="13580" width="21" style="390" customWidth="1"/>
    <col min="13581" max="13581" width="20.42578125" style="390" customWidth="1"/>
    <col min="13582" max="13582" width="19" style="390" customWidth="1"/>
    <col min="13583" max="13583" width="14.7109375" style="390" customWidth="1"/>
    <col min="13584" max="13584" width="13.28515625" style="390" customWidth="1"/>
    <col min="13585" max="13585" width="12.28515625" style="390" customWidth="1"/>
    <col min="13586" max="13825" width="8.5703125" style="390"/>
    <col min="13826" max="13826" width="72.7109375" style="390" customWidth="1"/>
    <col min="13827" max="13830" width="10.7109375" style="390" customWidth="1"/>
    <col min="13831" max="13831" width="11.28515625" style="390" customWidth="1"/>
    <col min="13832" max="13835" width="10.140625" style="390" customWidth="1"/>
    <col min="13836" max="13836" width="21" style="390" customWidth="1"/>
    <col min="13837" max="13837" width="20.42578125" style="390" customWidth="1"/>
    <col min="13838" max="13838" width="19" style="390" customWidth="1"/>
    <col min="13839" max="13839" width="14.7109375" style="390" customWidth="1"/>
    <col min="13840" max="13840" width="13.28515625" style="390" customWidth="1"/>
    <col min="13841" max="13841" width="12.28515625" style="390" customWidth="1"/>
    <col min="13842" max="14081" width="8.5703125" style="390"/>
    <col min="14082" max="14082" width="72.7109375" style="390" customWidth="1"/>
    <col min="14083" max="14086" width="10.7109375" style="390" customWidth="1"/>
    <col min="14087" max="14087" width="11.28515625" style="390" customWidth="1"/>
    <col min="14088" max="14091" width="10.140625" style="390" customWidth="1"/>
    <col min="14092" max="14092" width="21" style="390" customWidth="1"/>
    <col min="14093" max="14093" width="20.42578125" style="390" customWidth="1"/>
    <col min="14094" max="14094" width="19" style="390" customWidth="1"/>
    <col min="14095" max="14095" width="14.7109375" style="390" customWidth="1"/>
    <col min="14096" max="14096" width="13.28515625" style="390" customWidth="1"/>
    <col min="14097" max="14097" width="12.28515625" style="390" customWidth="1"/>
    <col min="14098" max="14337" width="8.5703125" style="390"/>
    <col min="14338" max="14338" width="72.7109375" style="390" customWidth="1"/>
    <col min="14339" max="14342" width="10.7109375" style="390" customWidth="1"/>
    <col min="14343" max="14343" width="11.28515625" style="390" customWidth="1"/>
    <col min="14344" max="14347" width="10.140625" style="390" customWidth="1"/>
    <col min="14348" max="14348" width="21" style="390" customWidth="1"/>
    <col min="14349" max="14349" width="20.42578125" style="390" customWidth="1"/>
    <col min="14350" max="14350" width="19" style="390" customWidth="1"/>
    <col min="14351" max="14351" width="14.7109375" style="390" customWidth="1"/>
    <col min="14352" max="14352" width="13.28515625" style="390" customWidth="1"/>
    <col min="14353" max="14353" width="12.28515625" style="390" customWidth="1"/>
    <col min="14354" max="14593" width="8.5703125" style="390"/>
    <col min="14594" max="14594" width="72.7109375" style="390" customWidth="1"/>
    <col min="14595" max="14598" width="10.7109375" style="390" customWidth="1"/>
    <col min="14599" max="14599" width="11.28515625" style="390" customWidth="1"/>
    <col min="14600" max="14603" width="10.140625" style="390" customWidth="1"/>
    <col min="14604" max="14604" width="21" style="390" customWidth="1"/>
    <col min="14605" max="14605" width="20.42578125" style="390" customWidth="1"/>
    <col min="14606" max="14606" width="19" style="390" customWidth="1"/>
    <col min="14607" max="14607" width="14.7109375" style="390" customWidth="1"/>
    <col min="14608" max="14608" width="13.28515625" style="390" customWidth="1"/>
    <col min="14609" max="14609" width="12.28515625" style="390" customWidth="1"/>
    <col min="14610" max="14849" width="8.5703125" style="390"/>
    <col min="14850" max="14850" width="72.7109375" style="390" customWidth="1"/>
    <col min="14851" max="14854" width="10.7109375" style="390" customWidth="1"/>
    <col min="14855" max="14855" width="11.28515625" style="390" customWidth="1"/>
    <col min="14856" max="14859" width="10.140625" style="390" customWidth="1"/>
    <col min="14860" max="14860" width="21" style="390" customWidth="1"/>
    <col min="14861" max="14861" width="20.42578125" style="390" customWidth="1"/>
    <col min="14862" max="14862" width="19" style="390" customWidth="1"/>
    <col min="14863" max="14863" width="14.7109375" style="390" customWidth="1"/>
    <col min="14864" max="14864" width="13.28515625" style="390" customWidth="1"/>
    <col min="14865" max="14865" width="12.28515625" style="390" customWidth="1"/>
    <col min="14866" max="15105" width="8.5703125" style="390"/>
    <col min="15106" max="15106" width="72.7109375" style="390" customWidth="1"/>
    <col min="15107" max="15110" width="10.7109375" style="390" customWidth="1"/>
    <col min="15111" max="15111" width="11.28515625" style="390" customWidth="1"/>
    <col min="15112" max="15115" width="10.140625" style="390" customWidth="1"/>
    <col min="15116" max="15116" width="21" style="390" customWidth="1"/>
    <col min="15117" max="15117" width="20.42578125" style="390" customWidth="1"/>
    <col min="15118" max="15118" width="19" style="390" customWidth="1"/>
    <col min="15119" max="15119" width="14.7109375" style="390" customWidth="1"/>
    <col min="15120" max="15120" width="13.28515625" style="390" customWidth="1"/>
    <col min="15121" max="15121" width="12.28515625" style="390" customWidth="1"/>
    <col min="15122" max="15361" width="8.5703125" style="390"/>
    <col min="15362" max="15362" width="72.7109375" style="390" customWidth="1"/>
    <col min="15363" max="15366" width="10.7109375" style="390" customWidth="1"/>
    <col min="15367" max="15367" width="11.28515625" style="390" customWidth="1"/>
    <col min="15368" max="15371" width="10.140625" style="390" customWidth="1"/>
    <col min="15372" max="15372" width="21" style="390" customWidth="1"/>
    <col min="15373" max="15373" width="20.42578125" style="390" customWidth="1"/>
    <col min="15374" max="15374" width="19" style="390" customWidth="1"/>
    <col min="15375" max="15375" width="14.7109375" style="390" customWidth="1"/>
    <col min="15376" max="15376" width="13.28515625" style="390" customWidth="1"/>
    <col min="15377" max="15377" width="12.28515625" style="390" customWidth="1"/>
    <col min="15378" max="15617" width="8.5703125" style="390"/>
    <col min="15618" max="15618" width="72.7109375" style="390" customWidth="1"/>
    <col min="15619" max="15622" width="10.7109375" style="390" customWidth="1"/>
    <col min="15623" max="15623" width="11.28515625" style="390" customWidth="1"/>
    <col min="15624" max="15627" width="10.140625" style="390" customWidth="1"/>
    <col min="15628" max="15628" width="21" style="390" customWidth="1"/>
    <col min="15629" max="15629" width="20.42578125" style="390" customWidth="1"/>
    <col min="15630" max="15630" width="19" style="390" customWidth="1"/>
    <col min="15631" max="15631" width="14.7109375" style="390" customWidth="1"/>
    <col min="15632" max="15632" width="13.28515625" style="390" customWidth="1"/>
    <col min="15633" max="15633" width="12.28515625" style="390" customWidth="1"/>
    <col min="15634" max="15873" width="8.5703125" style="390"/>
    <col min="15874" max="15874" width="72.7109375" style="390" customWidth="1"/>
    <col min="15875" max="15878" width="10.7109375" style="390" customWidth="1"/>
    <col min="15879" max="15879" width="11.28515625" style="390" customWidth="1"/>
    <col min="15880" max="15883" width="10.140625" style="390" customWidth="1"/>
    <col min="15884" max="15884" width="21" style="390" customWidth="1"/>
    <col min="15885" max="15885" width="20.42578125" style="390" customWidth="1"/>
    <col min="15886" max="15886" width="19" style="390" customWidth="1"/>
    <col min="15887" max="15887" width="14.7109375" style="390" customWidth="1"/>
    <col min="15888" max="15888" width="13.28515625" style="390" customWidth="1"/>
    <col min="15889" max="15889" width="12.28515625" style="390" customWidth="1"/>
    <col min="15890" max="16129" width="8.5703125" style="390"/>
    <col min="16130" max="16130" width="72.7109375" style="390" customWidth="1"/>
    <col min="16131" max="16134" width="10.7109375" style="390" customWidth="1"/>
    <col min="16135" max="16135" width="11.28515625" style="390" customWidth="1"/>
    <col min="16136" max="16139" width="10.140625" style="390" customWidth="1"/>
    <col min="16140" max="16140" width="21" style="390" customWidth="1"/>
    <col min="16141" max="16141" width="20.42578125" style="390" customWidth="1"/>
    <col min="16142" max="16142" width="19" style="390" customWidth="1"/>
    <col min="16143" max="16143" width="14.7109375" style="390" customWidth="1"/>
    <col min="16144" max="16144" width="13.28515625" style="390" customWidth="1"/>
    <col min="16145" max="16145" width="12.28515625" style="390" customWidth="1"/>
    <col min="16146" max="16384" width="8.5703125" style="390"/>
  </cols>
  <sheetData>
    <row r="1" spans="1:14" s="389" customFormat="1" ht="18.75">
      <c r="A1" s="783" t="s">
        <v>297</v>
      </c>
      <c r="B1" s="783"/>
      <c r="C1" s="783"/>
      <c r="D1" s="783"/>
      <c r="E1" s="783"/>
      <c r="F1" s="783"/>
      <c r="G1" s="783"/>
      <c r="H1" s="783"/>
      <c r="I1" s="783"/>
      <c r="J1" s="783"/>
      <c r="K1" s="388"/>
    </row>
    <row r="2" spans="1:14" s="389" customFormat="1" ht="18.75">
      <c r="A2" s="758" t="s">
        <v>447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</row>
    <row r="3" spans="1:14" s="389" customFormat="1" ht="18.75">
      <c r="A3" s="783" t="s">
        <v>491</v>
      </c>
      <c r="B3" s="783"/>
      <c r="C3" s="783"/>
      <c r="D3" s="783"/>
      <c r="E3" s="783"/>
      <c r="F3" s="783"/>
      <c r="G3" s="783"/>
      <c r="H3" s="783"/>
      <c r="I3" s="783"/>
      <c r="J3" s="783"/>
      <c r="K3" s="388"/>
    </row>
    <row r="4" spans="1:14" ht="48.75" customHeight="1">
      <c r="A4" s="785" t="s">
        <v>369</v>
      </c>
      <c r="B4" s="785"/>
      <c r="C4" s="785"/>
      <c r="D4" s="785"/>
      <c r="E4" s="785"/>
      <c r="F4" s="785"/>
      <c r="G4" s="785"/>
      <c r="H4" s="785"/>
      <c r="I4" s="785"/>
      <c r="J4" s="785"/>
      <c r="K4" s="391"/>
    </row>
    <row r="5" spans="1:14" ht="21" customHeight="1">
      <c r="A5" s="391"/>
      <c r="B5" s="391"/>
      <c r="C5" s="391"/>
      <c r="D5" s="391"/>
      <c r="E5" s="391"/>
      <c r="F5" s="391"/>
      <c r="G5" s="391"/>
      <c r="H5" s="391"/>
      <c r="I5" s="391"/>
      <c r="J5" s="391"/>
      <c r="K5" s="391"/>
    </row>
    <row r="6" spans="1:14" s="394" customFormat="1" ht="65.25" customHeight="1">
      <c r="A6" s="786" t="s">
        <v>21</v>
      </c>
      <c r="B6" s="786" t="s">
        <v>278</v>
      </c>
      <c r="C6" s="786"/>
      <c r="D6" s="786"/>
      <c r="E6" s="786"/>
      <c r="F6" s="786"/>
      <c r="G6" s="786"/>
      <c r="H6" s="786"/>
      <c r="I6" s="786"/>
      <c r="J6" s="392" t="s">
        <v>279</v>
      </c>
      <c r="K6" s="393"/>
    </row>
    <row r="7" spans="1:14" ht="47.25" customHeight="1">
      <c r="A7" s="786"/>
      <c r="B7" s="786" t="s">
        <v>280</v>
      </c>
      <c r="C7" s="786"/>
      <c r="D7" s="786"/>
      <c r="E7" s="786"/>
      <c r="F7" s="786"/>
      <c r="G7" s="786" t="s">
        <v>3</v>
      </c>
      <c r="H7" s="786"/>
      <c r="I7" s="786"/>
      <c r="J7" s="787" t="s">
        <v>281</v>
      </c>
      <c r="K7" s="395"/>
    </row>
    <row r="8" spans="1:14" ht="30" customHeight="1">
      <c r="A8" s="786"/>
      <c r="B8" s="396" t="s">
        <v>128</v>
      </c>
      <c r="C8" s="396" t="s">
        <v>282</v>
      </c>
      <c r="D8" s="396" t="s">
        <v>283</v>
      </c>
      <c r="E8" s="396" t="s">
        <v>284</v>
      </c>
      <c r="F8" s="396" t="s">
        <v>4</v>
      </c>
      <c r="G8" s="396" t="s">
        <v>285</v>
      </c>
      <c r="H8" s="396" t="s">
        <v>286</v>
      </c>
      <c r="I8" s="396" t="s">
        <v>287</v>
      </c>
      <c r="J8" s="787"/>
      <c r="K8" s="395"/>
    </row>
    <row r="9" spans="1:14" ht="15.75">
      <c r="A9" s="397">
        <v>1</v>
      </c>
      <c r="B9" s="397">
        <v>2</v>
      </c>
      <c r="C9" s="397">
        <v>3</v>
      </c>
      <c r="D9" s="397">
        <v>4</v>
      </c>
      <c r="E9" s="397">
        <v>5</v>
      </c>
      <c r="F9" s="397">
        <v>6</v>
      </c>
      <c r="G9" s="397">
        <v>7</v>
      </c>
      <c r="H9" s="397">
        <v>8</v>
      </c>
      <c r="I9" s="397">
        <v>9</v>
      </c>
      <c r="J9" s="397">
        <v>10</v>
      </c>
      <c r="K9" s="395"/>
    </row>
    <row r="10" spans="1:14" ht="53.25" customHeight="1">
      <c r="A10" s="788" t="s">
        <v>288</v>
      </c>
      <c r="B10" s="398" t="s">
        <v>289</v>
      </c>
      <c r="C10" s="399">
        <f>D21</f>
        <v>0</v>
      </c>
      <c r="D10" s="399">
        <f>E21</f>
        <v>0</v>
      </c>
      <c r="E10" s="399" t="e">
        <f>IF(D10/C10*100&gt;100,100,D10/C10*100)</f>
        <v>#DIV/0!</v>
      </c>
      <c r="F10" s="400" t="s">
        <v>73</v>
      </c>
      <c r="G10" s="791"/>
      <c r="H10" s="791"/>
      <c r="I10" s="792"/>
      <c r="J10" s="793"/>
      <c r="K10" s="401"/>
      <c r="L10" s="797"/>
      <c r="M10" s="797"/>
      <c r="N10" s="797"/>
    </row>
    <row r="11" spans="1:14" ht="54" customHeight="1">
      <c r="A11" s="789"/>
      <c r="B11" s="398" t="s">
        <v>374</v>
      </c>
      <c r="C11" s="402">
        <f>D24</f>
        <v>0</v>
      </c>
      <c r="D11" s="402">
        <f>E24</f>
        <v>0</v>
      </c>
      <c r="E11" s="403" t="e">
        <f>IF(D11/C11*100&gt;100,100,D11/C11*100)</f>
        <v>#DIV/0!</v>
      </c>
      <c r="F11" s="400" t="s">
        <v>73</v>
      </c>
      <c r="G11" s="791"/>
      <c r="H11" s="791"/>
      <c r="I11" s="792"/>
      <c r="J11" s="793"/>
      <c r="K11" s="401"/>
      <c r="L11" s="798"/>
      <c r="M11" s="798"/>
      <c r="N11" s="798"/>
    </row>
    <row r="12" spans="1:14" ht="36.75" customHeight="1">
      <c r="A12" s="789"/>
      <c r="B12" s="398" t="s">
        <v>290</v>
      </c>
      <c r="C12" s="404">
        <f>D27</f>
        <v>0</v>
      </c>
      <c r="D12" s="404">
        <f>E27</f>
        <v>0</v>
      </c>
      <c r="E12" s="405">
        <f>IF(D12=0,100,D12)</f>
        <v>100</v>
      </c>
      <c r="F12" s="400" t="s">
        <v>73</v>
      </c>
      <c r="G12" s="791"/>
      <c r="H12" s="791"/>
      <c r="I12" s="792"/>
      <c r="J12" s="793"/>
      <c r="K12" s="401"/>
      <c r="L12" s="798"/>
      <c r="M12" s="798"/>
      <c r="N12" s="798"/>
    </row>
    <row r="13" spans="1:14" ht="45" customHeight="1">
      <c r="A13" s="790"/>
      <c r="B13" s="398" t="s">
        <v>375</v>
      </c>
      <c r="C13" s="404">
        <f>D31</f>
        <v>0</v>
      </c>
      <c r="D13" s="404">
        <f>E31</f>
        <v>0</v>
      </c>
      <c r="E13" s="405">
        <f>IF(D13=0,100,D13)</f>
        <v>100</v>
      </c>
      <c r="F13" s="400" t="s">
        <v>73</v>
      </c>
      <c r="G13" s="406"/>
      <c r="H13" s="406"/>
      <c r="I13" s="407"/>
      <c r="J13" s="408"/>
      <c r="K13" s="401"/>
    </row>
    <row r="14" spans="1:14" ht="31.5" customHeight="1">
      <c r="A14" s="397"/>
      <c r="B14" s="595" t="s">
        <v>291</v>
      </c>
      <c r="C14" s="596" t="s">
        <v>73</v>
      </c>
      <c r="D14" s="597" t="s">
        <v>73</v>
      </c>
      <c r="E14" s="596" t="s">
        <v>73</v>
      </c>
      <c r="F14" s="598" t="e">
        <f>(SUM(E10:E13))/4</f>
        <v>#DIV/0!</v>
      </c>
      <c r="G14" s="599">
        <f>D36</f>
        <v>0</v>
      </c>
      <c r="H14" s="599">
        <f>E36</f>
        <v>0</v>
      </c>
      <c r="I14" s="600" t="e">
        <f>IF(H14/G14*100&gt;100,100,H14/G14*100)</f>
        <v>#DIV/0!</v>
      </c>
      <c r="J14" s="601" t="e">
        <f>(F14+I14)/2</f>
        <v>#DIV/0!</v>
      </c>
      <c r="K14" s="409"/>
      <c r="L14" s="798"/>
      <c r="M14" s="798"/>
      <c r="N14" s="798"/>
    </row>
    <row r="15" spans="1:14" s="389" customFormat="1" ht="27.75" customHeight="1">
      <c r="A15" s="784"/>
      <c r="B15" s="784"/>
      <c r="C15" s="410"/>
      <c r="E15" s="411"/>
      <c r="F15" s="411"/>
      <c r="G15" s="411"/>
      <c r="I15" s="412"/>
      <c r="L15" s="798"/>
      <c r="M15" s="798"/>
      <c r="N15" s="798"/>
    </row>
    <row r="16" spans="1:14" ht="27.75" customHeight="1">
      <c r="A16" s="413"/>
      <c r="B16" s="414" t="s">
        <v>376</v>
      </c>
      <c r="C16" s="410"/>
      <c r="E16" s="411"/>
      <c r="F16" s="411"/>
      <c r="G16" s="411"/>
      <c r="I16" s="412"/>
    </row>
    <row r="17" spans="1:11" s="394" customFormat="1" ht="15.75">
      <c r="A17" s="799" t="s">
        <v>21</v>
      </c>
      <c r="B17" s="800" t="s">
        <v>278</v>
      </c>
      <c r="C17" s="800"/>
      <c r="D17" s="800"/>
      <c r="E17" s="800"/>
    </row>
    <row r="18" spans="1:11" ht="19.5" customHeight="1">
      <c r="A18" s="799"/>
      <c r="B18" s="415" t="s">
        <v>128</v>
      </c>
      <c r="C18" s="416" t="s">
        <v>13</v>
      </c>
      <c r="D18" s="416" t="s">
        <v>14</v>
      </c>
      <c r="E18" s="416" t="s">
        <v>15</v>
      </c>
    </row>
    <row r="19" spans="1:11" ht="29.25" customHeight="1">
      <c r="A19" s="417">
        <v>1</v>
      </c>
      <c r="B19" s="417">
        <v>2</v>
      </c>
      <c r="C19" s="418">
        <v>4</v>
      </c>
      <c r="D19" s="418">
        <v>5</v>
      </c>
      <c r="E19" s="418">
        <v>6</v>
      </c>
    </row>
    <row r="20" spans="1:11" ht="22.5" customHeight="1">
      <c r="A20" s="794" t="s">
        <v>288</v>
      </c>
      <c r="B20" s="419" t="s">
        <v>24</v>
      </c>
      <c r="C20" s="419"/>
      <c r="D20" s="420" t="s">
        <v>16</v>
      </c>
      <c r="E20" s="420" t="s">
        <v>17</v>
      </c>
      <c r="F20" s="421"/>
    </row>
    <row r="21" spans="1:11" ht="34.5" customHeight="1">
      <c r="A21" s="795"/>
      <c r="B21" s="602" t="s">
        <v>292</v>
      </c>
      <c r="C21" s="603" t="s">
        <v>25</v>
      </c>
      <c r="D21" s="604">
        <f>IF(D23=0,0,IF(D22&gt;D23,100,ROUND((D22/D23*100),2)))</f>
        <v>0</v>
      </c>
      <c r="E21" s="604">
        <f>IF(E23=0,0,IF(E22&gt;E23,100,ROUND((E22/E23*100),2)))</f>
        <v>0</v>
      </c>
      <c r="F21" s="421"/>
    </row>
    <row r="22" spans="1:11" ht="56.25" customHeight="1">
      <c r="A22" s="795"/>
      <c r="B22" s="422" t="s">
        <v>58</v>
      </c>
      <c r="C22" s="423" t="s">
        <v>59</v>
      </c>
      <c r="D22" s="403">
        <f>E22</f>
        <v>0</v>
      </c>
      <c r="E22" s="594"/>
      <c r="F22" s="421"/>
    </row>
    <row r="23" spans="1:11" ht="34.5" customHeight="1">
      <c r="A23" s="795"/>
      <c r="B23" s="422" t="s">
        <v>67</v>
      </c>
      <c r="C23" s="423" t="s">
        <v>59</v>
      </c>
      <c r="D23" s="399">
        <f>D22</f>
        <v>0</v>
      </c>
      <c r="E23" s="605"/>
      <c r="F23" s="424"/>
      <c r="G23" s="425"/>
    </row>
    <row r="24" spans="1:11" ht="47.25">
      <c r="A24" s="795"/>
      <c r="B24" s="602" t="s">
        <v>377</v>
      </c>
      <c r="C24" s="603" t="s">
        <v>25</v>
      </c>
      <c r="D24" s="604">
        <f>IF(D26=0,0,IF(D26&gt;D25,100,ROUND((D26/D25*100),2)))</f>
        <v>0</v>
      </c>
      <c r="E24" s="604">
        <f>IF(E26=0,0,IF(E26&gt;E25,100,ROUND((E26/E25*100),2)))</f>
        <v>0</v>
      </c>
    </row>
    <row r="25" spans="1:11" ht="15.75">
      <c r="A25" s="795"/>
      <c r="B25" s="422" t="s">
        <v>378</v>
      </c>
      <c r="C25" s="423" t="s">
        <v>18</v>
      </c>
      <c r="D25" s="403"/>
      <c r="E25" s="606"/>
      <c r="F25" s="421"/>
    </row>
    <row r="26" spans="1:11" ht="15.75">
      <c r="A26" s="795"/>
      <c r="B26" s="422" t="s">
        <v>69</v>
      </c>
      <c r="C26" s="423" t="s">
        <v>18</v>
      </c>
      <c r="D26" s="403"/>
      <c r="E26" s="606"/>
      <c r="F26" s="421"/>
    </row>
    <row r="27" spans="1:11" ht="25.5">
      <c r="A27" s="795"/>
      <c r="B27" s="426" t="s">
        <v>290</v>
      </c>
      <c r="C27" s="427" t="s">
        <v>25</v>
      </c>
      <c r="D27" s="428">
        <f>IF(D28=0,0,D30/D28*100)</f>
        <v>0</v>
      </c>
      <c r="E27" s="428">
        <f>IF(E28=0,0,E30/E28*100)</f>
        <v>0</v>
      </c>
      <c r="F27" s="429"/>
      <c r="G27" s="429"/>
      <c r="H27" s="429"/>
      <c r="I27" s="429"/>
      <c r="J27" s="429"/>
      <c r="K27" s="429"/>
    </row>
    <row r="28" spans="1:11" ht="15.75">
      <c r="A28" s="795"/>
      <c r="B28" s="430" t="s">
        <v>293</v>
      </c>
      <c r="C28" s="431" t="s">
        <v>18</v>
      </c>
      <c r="D28" s="432">
        <f>D36</f>
        <v>0</v>
      </c>
      <c r="E28" s="432">
        <f>E36</f>
        <v>0</v>
      </c>
      <c r="F28" s="429"/>
      <c r="G28" s="429"/>
      <c r="H28" s="429"/>
      <c r="I28" s="429"/>
      <c r="J28" s="429"/>
      <c r="K28" s="429"/>
    </row>
    <row r="29" spans="1:11" ht="15.75">
      <c r="A29" s="795"/>
      <c r="B29" s="430" t="s">
        <v>229</v>
      </c>
      <c r="C29" s="431" t="s">
        <v>18</v>
      </c>
      <c r="D29" s="432">
        <v>0</v>
      </c>
      <c r="E29" s="433">
        <f>SUM(J37:J39)</f>
        <v>0</v>
      </c>
      <c r="F29" s="429"/>
      <c r="G29" s="429"/>
      <c r="H29" s="429"/>
      <c r="I29" s="429"/>
      <c r="J29" s="429"/>
      <c r="K29" s="429"/>
    </row>
    <row r="30" spans="1:11" ht="15.75">
      <c r="A30" s="795"/>
      <c r="B30" s="430" t="s">
        <v>230</v>
      </c>
      <c r="C30" s="431" t="s">
        <v>18</v>
      </c>
      <c r="D30" s="432">
        <f>D28-D29</f>
        <v>0</v>
      </c>
      <c r="E30" s="432">
        <f>E28-E29</f>
        <v>0</v>
      </c>
      <c r="F30" s="429"/>
      <c r="G30" s="429"/>
      <c r="H30" s="429"/>
      <c r="I30" s="429"/>
      <c r="J30" s="429"/>
      <c r="K30" s="429"/>
    </row>
    <row r="31" spans="1:11" ht="25.5">
      <c r="A31" s="795"/>
      <c r="B31" s="426" t="s">
        <v>375</v>
      </c>
      <c r="C31" s="427" t="s">
        <v>25</v>
      </c>
      <c r="D31" s="428">
        <f>IF(D32=0,0,D34/D32*100)</f>
        <v>0</v>
      </c>
      <c r="E31" s="428">
        <f>IF(E32=0,0,E34/E32*100)</f>
        <v>0</v>
      </c>
      <c r="F31" s="429"/>
      <c r="G31" s="429"/>
      <c r="H31" s="429"/>
      <c r="I31" s="429"/>
      <c r="J31" s="429"/>
      <c r="K31" s="429"/>
    </row>
    <row r="32" spans="1:11" ht="15.75">
      <c r="A32" s="795"/>
      <c r="B32" s="430" t="s">
        <v>293</v>
      </c>
      <c r="C32" s="431" t="s">
        <v>18</v>
      </c>
      <c r="D32" s="433">
        <f>D36</f>
        <v>0</v>
      </c>
      <c r="E32" s="433">
        <f>E36</f>
        <v>0</v>
      </c>
      <c r="F32" s="429"/>
      <c r="G32" s="429"/>
      <c r="H32" s="429"/>
      <c r="I32" s="429"/>
      <c r="J32" s="429"/>
      <c r="K32" s="429"/>
    </row>
    <row r="33" spans="1:15" ht="15.75">
      <c r="A33" s="795"/>
      <c r="B33" s="430" t="s">
        <v>379</v>
      </c>
      <c r="C33" s="431" t="s">
        <v>18</v>
      </c>
      <c r="D33" s="433">
        <v>0</v>
      </c>
      <c r="E33" s="433">
        <f>SUM(G41:G43)</f>
        <v>0</v>
      </c>
      <c r="F33" s="429"/>
      <c r="G33" s="429"/>
      <c r="H33" s="429"/>
      <c r="I33" s="429"/>
      <c r="J33" s="429"/>
      <c r="K33" s="429"/>
    </row>
    <row r="34" spans="1:15" ht="15.75">
      <c r="A34" s="795"/>
      <c r="B34" s="430" t="s">
        <v>380</v>
      </c>
      <c r="C34" s="431" t="s">
        <v>18</v>
      </c>
      <c r="D34" s="433">
        <f>D32-D33</f>
        <v>0</v>
      </c>
      <c r="E34" s="433">
        <f>E32-E33</f>
        <v>0</v>
      </c>
      <c r="F34" s="429"/>
      <c r="G34" s="429"/>
      <c r="H34" s="429"/>
      <c r="I34" s="429"/>
      <c r="J34" s="429"/>
      <c r="K34" s="429"/>
    </row>
    <row r="35" spans="1:15" s="389" customFormat="1" ht="30.75" customHeight="1">
      <c r="A35" s="795"/>
      <c r="B35" s="434" t="s">
        <v>27</v>
      </c>
      <c r="C35" s="434"/>
      <c r="D35" s="435" t="s">
        <v>19</v>
      </c>
      <c r="E35" s="435" t="s">
        <v>20</v>
      </c>
      <c r="F35" s="429"/>
      <c r="G35" s="796" t="s">
        <v>294</v>
      </c>
      <c r="H35" s="796"/>
      <c r="I35" s="429"/>
      <c r="J35" s="796" t="s">
        <v>381</v>
      </c>
      <c r="K35" s="796"/>
    </row>
    <row r="36" spans="1:15" ht="38.25">
      <c r="A36" s="795"/>
      <c r="B36" s="436" t="s">
        <v>295</v>
      </c>
      <c r="C36" s="437" t="s">
        <v>18</v>
      </c>
      <c r="D36" s="438">
        <f>SUM(D37:D39)</f>
        <v>0</v>
      </c>
      <c r="E36" s="438">
        <f>SUM(E37:E39)</f>
        <v>0</v>
      </c>
      <c r="F36" s="429"/>
      <c r="G36" s="439" t="s">
        <v>231</v>
      </c>
      <c r="H36" s="439" t="s">
        <v>232</v>
      </c>
      <c r="I36" s="429"/>
      <c r="J36" s="439" t="s">
        <v>231</v>
      </c>
      <c r="K36" s="439" t="s">
        <v>232</v>
      </c>
      <c r="N36" s="440"/>
      <c r="O36" s="440"/>
    </row>
    <row r="37" spans="1:15" ht="15.75">
      <c r="A37" s="795"/>
      <c r="B37" s="441" t="s">
        <v>296</v>
      </c>
      <c r="C37" s="442" t="s">
        <v>18</v>
      </c>
      <c r="D37" s="432"/>
      <c r="E37" s="607"/>
      <c r="F37" s="429"/>
      <c r="G37" s="607"/>
      <c r="H37" s="433">
        <f>IF(G37&gt;0,100,0)</f>
        <v>0</v>
      </c>
      <c r="I37" s="429"/>
      <c r="J37" s="607"/>
      <c r="K37" s="432">
        <f>IF(J37&gt;0,100,0)</f>
        <v>0</v>
      </c>
      <c r="N37" s="440"/>
      <c r="O37" s="440"/>
    </row>
    <row r="38" spans="1:15" ht="15.75">
      <c r="A38" s="795"/>
      <c r="B38" s="441" t="s">
        <v>382</v>
      </c>
      <c r="C38" s="442" t="s">
        <v>18</v>
      </c>
      <c r="D38" s="432"/>
      <c r="E38" s="607"/>
      <c r="F38" s="429"/>
      <c r="G38" s="607"/>
      <c r="H38" s="432">
        <f>IF(G38&gt;0,100,0)</f>
        <v>0</v>
      </c>
      <c r="I38" s="429"/>
      <c r="J38" s="607"/>
      <c r="K38" s="432">
        <f>IF(J38&gt;0,100,0)</f>
        <v>0</v>
      </c>
      <c r="N38" s="440"/>
      <c r="O38" s="440"/>
    </row>
    <row r="39" spans="1:15" ht="15.75">
      <c r="A39" s="795"/>
      <c r="B39" s="441" t="s">
        <v>383</v>
      </c>
      <c r="C39" s="442" t="s">
        <v>18</v>
      </c>
      <c r="D39" s="432"/>
      <c r="E39" s="607"/>
      <c r="F39" s="429"/>
      <c r="G39" s="607"/>
      <c r="H39" s="432">
        <f>IF(G39&gt;0,100,0)</f>
        <v>0</v>
      </c>
      <c r="I39" s="429"/>
      <c r="J39" s="607"/>
      <c r="K39" s="432">
        <f>IF(J39&gt;0,100,0)</f>
        <v>0</v>
      </c>
    </row>
    <row r="41" spans="1:15">
      <c r="C41" s="443"/>
      <c r="D41" s="444"/>
    </row>
    <row r="54" spans="4:4">
      <c r="D54" s="444"/>
    </row>
  </sheetData>
  <sheetProtection selectLockedCells="1" selectUnlockedCells="1"/>
  <mergeCells count="24">
    <mergeCell ref="A20:A39"/>
    <mergeCell ref="G35:H35"/>
    <mergeCell ref="J35:K35"/>
    <mergeCell ref="L10:N10"/>
    <mergeCell ref="L11:N11"/>
    <mergeCell ref="L12:N12"/>
    <mergeCell ref="L14:N15"/>
    <mergeCell ref="A17:A18"/>
    <mergeCell ref="B17:E17"/>
    <mergeCell ref="A1:J1"/>
    <mergeCell ref="A2:K2"/>
    <mergeCell ref="A3:J3"/>
    <mergeCell ref="A15:B15"/>
    <mergeCell ref="A4:J4"/>
    <mergeCell ref="A6:A8"/>
    <mergeCell ref="B6:I6"/>
    <mergeCell ref="B7:F7"/>
    <mergeCell ref="G7:I7"/>
    <mergeCell ref="J7:J8"/>
    <mergeCell ref="A10:A13"/>
    <mergeCell ref="G10:G12"/>
    <mergeCell ref="H10:H12"/>
    <mergeCell ref="I10:I12"/>
    <mergeCell ref="J10:J12"/>
  </mergeCells>
  <pageMargins left="0.59055118110236227" right="0.59055118110236227" top="0.59055118110236227" bottom="0.59055118110236227" header="0.51181102362204722" footer="0.51181102362204722"/>
  <pageSetup paperSize="9" scale="46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rgb="FF92D050"/>
  </sheetPr>
  <dimension ref="A1:X622"/>
  <sheetViews>
    <sheetView tabSelected="1" view="pageBreakPreview" topLeftCell="A156" zoomScale="66" zoomScaleNormal="60" zoomScaleSheetLayoutView="66" workbookViewId="0">
      <selection activeCell="H170" sqref="H170:I173"/>
    </sheetView>
  </sheetViews>
  <sheetFormatPr defaultColWidth="9.140625" defaultRowHeight="15.75"/>
  <cols>
    <col min="1" max="1" width="19.140625" style="284" customWidth="1"/>
    <col min="2" max="2" width="24.28515625" style="284" customWidth="1"/>
    <col min="3" max="3" width="33.85546875" style="284" customWidth="1"/>
    <col min="4" max="4" width="18.42578125" style="463" customWidth="1"/>
    <col min="5" max="5" width="15" style="284" customWidth="1"/>
    <col min="6" max="6" width="109.140625" style="284" customWidth="1"/>
    <col min="7" max="7" width="12.140625" style="284" customWidth="1"/>
    <col min="8" max="8" width="16.42578125" style="285" customWidth="1"/>
    <col min="9" max="9" width="15.42578125" style="285" customWidth="1"/>
    <col min="10" max="10" width="18.85546875" style="286" customWidth="1"/>
    <col min="11" max="11" width="20" style="284" customWidth="1"/>
    <col min="12" max="12" width="17.7109375" style="284" customWidth="1"/>
    <col min="13" max="13" width="18.85546875" style="284" customWidth="1"/>
    <col min="14" max="14" width="14.7109375" style="284" customWidth="1"/>
    <col min="15" max="15" width="9.85546875" customWidth="1"/>
    <col min="16" max="17" width="9.140625" style="284" customWidth="1"/>
    <col min="18" max="18" width="9.140625" customWidth="1"/>
    <col min="19" max="19" width="9.140625" style="284" customWidth="1"/>
    <col min="20" max="20" width="37.5703125" customWidth="1"/>
    <col min="21" max="21" width="25.28515625" customWidth="1"/>
    <col min="24" max="24" width="33.5703125" customWidth="1"/>
    <col min="25" max="16384" width="9.140625" style="284"/>
  </cols>
  <sheetData>
    <row r="1" spans="1:24">
      <c r="A1" s="284" t="s">
        <v>300</v>
      </c>
    </row>
    <row r="2" spans="1:24" ht="48.75" customHeight="1">
      <c r="A2" s="908" t="s">
        <v>495</v>
      </c>
      <c r="B2" s="908"/>
      <c r="C2" s="908"/>
      <c r="D2" s="908"/>
      <c r="E2" s="908"/>
      <c r="F2" s="908"/>
      <c r="G2" s="908"/>
      <c r="H2" s="908"/>
      <c r="I2" s="908"/>
      <c r="J2" s="908"/>
      <c r="K2" s="908"/>
      <c r="L2" s="908"/>
      <c r="M2" s="908"/>
      <c r="N2" s="908"/>
    </row>
    <row r="3" spans="1:24" ht="196.5" customHeight="1">
      <c r="A3" s="242" t="s">
        <v>31</v>
      </c>
      <c r="B3" s="93" t="s">
        <v>83</v>
      </c>
      <c r="C3" s="93" t="s">
        <v>32</v>
      </c>
      <c r="D3" s="93" t="s">
        <v>43</v>
      </c>
      <c r="E3" s="93" t="s">
        <v>33</v>
      </c>
      <c r="F3" s="242" t="s">
        <v>12</v>
      </c>
      <c r="G3" s="242" t="s">
        <v>37</v>
      </c>
      <c r="H3" s="94" t="s">
        <v>448</v>
      </c>
      <c r="I3" s="94" t="s">
        <v>449</v>
      </c>
      <c r="J3" s="283" t="s">
        <v>38</v>
      </c>
      <c r="K3" s="242" t="s">
        <v>40</v>
      </c>
      <c r="L3" s="242" t="s">
        <v>39</v>
      </c>
      <c r="M3" s="242" t="s">
        <v>41</v>
      </c>
      <c r="N3" s="242" t="s">
        <v>42</v>
      </c>
    </row>
    <row r="4" spans="1:24" ht="37.5">
      <c r="A4" s="242">
        <v>1</v>
      </c>
      <c r="B4" s="114">
        <v>2</v>
      </c>
      <c r="C4" s="114">
        <v>2</v>
      </c>
      <c r="D4" s="610" t="s">
        <v>456</v>
      </c>
      <c r="E4" s="114">
        <v>4</v>
      </c>
      <c r="F4" s="114">
        <v>5</v>
      </c>
      <c r="G4" s="114">
        <v>6</v>
      </c>
      <c r="H4" s="95">
        <v>7</v>
      </c>
      <c r="I4" s="146">
        <v>8</v>
      </c>
      <c r="J4" s="146">
        <v>9</v>
      </c>
      <c r="K4" s="146">
        <v>10</v>
      </c>
      <c r="L4" s="114">
        <v>11</v>
      </c>
      <c r="M4" s="114">
        <v>12</v>
      </c>
      <c r="N4" s="114">
        <v>13</v>
      </c>
      <c r="O4" s="609" t="s">
        <v>457</v>
      </c>
      <c r="P4" s="802" t="s">
        <v>458</v>
      </c>
      <c r="Q4" s="802"/>
    </row>
    <row r="5" spans="1:24" ht="52.5" customHeight="1">
      <c r="A5" s="882" t="s">
        <v>492</v>
      </c>
      <c r="B5" s="879" t="s">
        <v>301</v>
      </c>
      <c r="C5" s="880" t="s">
        <v>489</v>
      </c>
      <c r="D5" s="832">
        <v>1</v>
      </c>
      <c r="E5" s="93" t="s">
        <v>34</v>
      </c>
      <c r="F5" s="181" t="s">
        <v>450</v>
      </c>
      <c r="G5" s="96" t="s">
        <v>45</v>
      </c>
      <c r="H5" s="97">
        <f>'1.КРО, нач, н-у, н-у, МН'!D13</f>
        <v>0</v>
      </c>
      <c r="I5" s="97">
        <f>'1.КРО, нач, н-у, н-у, МН'!E13</f>
        <v>0</v>
      </c>
      <c r="J5" s="294" t="str">
        <f>IF(AND(H5=0,I5=0),"-",IF(I5/H5*100&gt;100,100,I5/H5*100))</f>
        <v>-</v>
      </c>
      <c r="K5" s="819" t="e">
        <f>IF(AND(J5="-",J6="-",J8="-"),J7,SUM(J5:J8)/4)</f>
        <v>#DIV/0!</v>
      </c>
      <c r="L5" s="817" t="e">
        <f>(K5+K9)/2</f>
        <v>#DIV/0!</v>
      </c>
      <c r="M5" s="882" t="s">
        <v>264</v>
      </c>
      <c r="N5" s="847"/>
      <c r="O5" s="801">
        <v>1</v>
      </c>
      <c r="P5" s="284">
        <f t="shared" ref="P5:Q5" si="0">IF(H5&gt;0,1,0)</f>
        <v>0</v>
      </c>
      <c r="Q5" s="284">
        <f t="shared" si="0"/>
        <v>0</v>
      </c>
    </row>
    <row r="6" spans="1:24" ht="39.75" customHeight="1">
      <c r="A6" s="882"/>
      <c r="B6" s="879"/>
      <c r="C6" s="880"/>
      <c r="D6" s="832"/>
      <c r="E6" s="93" t="s">
        <v>34</v>
      </c>
      <c r="F6" s="181" t="s">
        <v>415</v>
      </c>
      <c r="G6" s="96" t="s">
        <v>45</v>
      </c>
      <c r="H6" s="97">
        <f>'1.КРО, нач, н-у, н-у, МН'!D14</f>
        <v>0</v>
      </c>
      <c r="I6" s="97">
        <f>'1.КРО, нач, н-у, н-у, МН'!E14</f>
        <v>0</v>
      </c>
      <c r="J6" s="293" t="str">
        <f>IF(AND(H6=0,I6=0),"-",IF(I6/H6*100&gt;100,100,I6/H6*100))</f>
        <v>-</v>
      </c>
      <c r="K6" s="820">
        <f>IF(AND(J1="-",J2="-",J5="-"),SUM(J3:J4)/2,SUM(J1:J5)/5)</f>
        <v>1.8</v>
      </c>
      <c r="L6" s="817"/>
      <c r="M6" s="882"/>
      <c r="N6" s="848"/>
      <c r="O6" s="801"/>
      <c r="P6" s="284">
        <f t="shared" ref="P6:P69" si="1">IF(H6&gt;0,1,0)</f>
        <v>0</v>
      </c>
      <c r="Q6" s="284">
        <f t="shared" ref="Q6:Q69" si="2">IF(I6&gt;0,1,0)</f>
        <v>0</v>
      </c>
    </row>
    <row r="7" spans="1:24" ht="60" customHeight="1">
      <c r="A7" s="882"/>
      <c r="B7" s="879"/>
      <c r="C7" s="880"/>
      <c r="D7" s="833"/>
      <c r="E7" s="93" t="s">
        <v>34</v>
      </c>
      <c r="F7" s="517" t="s">
        <v>416</v>
      </c>
      <c r="G7" s="96" t="s">
        <v>45</v>
      </c>
      <c r="H7" s="97">
        <f>'1.КРО, нач, н-у, н-у, МН'!D15</f>
        <v>0</v>
      </c>
      <c r="I7" s="97">
        <f>'1.КРО, нач, н-у, н-у, МН'!E15</f>
        <v>0</v>
      </c>
      <c r="J7" s="282" t="e">
        <f t="shared" ref="J7" si="3">IF(I7/H7*100&gt;100,100,I7/H7*100)</f>
        <v>#DIV/0!</v>
      </c>
      <c r="K7" s="820" t="e">
        <f>IF(AND(J3="-",J4="-",#REF!="-"),SUM(J5:J6)/2,SUM(J3:J6)/5)</f>
        <v>#REF!</v>
      </c>
      <c r="L7" s="818"/>
      <c r="M7" s="882"/>
      <c r="N7" s="848"/>
      <c r="O7" s="801"/>
      <c r="P7" s="284">
        <f t="shared" si="1"/>
        <v>0</v>
      </c>
      <c r="Q7" s="284">
        <f t="shared" si="2"/>
        <v>0</v>
      </c>
    </row>
    <row r="8" spans="1:24" ht="56.25" customHeight="1">
      <c r="A8" s="882"/>
      <c r="B8" s="879"/>
      <c r="C8" s="880"/>
      <c r="D8" s="833"/>
      <c r="E8" s="93" t="s">
        <v>34</v>
      </c>
      <c r="F8" s="107" t="s">
        <v>417</v>
      </c>
      <c r="G8" s="96" t="s">
        <v>45</v>
      </c>
      <c r="H8" s="97">
        <f>'1.КРО, нач, н-у, н-у, МН'!D16</f>
        <v>0</v>
      </c>
      <c r="I8" s="97">
        <f>'1.КРО, нач, н-у, н-у, МН'!E16</f>
        <v>0</v>
      </c>
      <c r="J8" s="293" t="str">
        <f>IF(AND(H8=0,I8=0),"-",IF(I8/H8*100&gt;100,100,I8/H8*100))</f>
        <v>-</v>
      </c>
      <c r="K8" s="821" t="e">
        <f>IF(AND(J4="-",J5="-",J7="-"),SUM(J6:J6)/2,SUM(J4:J7)/5)</f>
        <v>#DIV/0!</v>
      </c>
      <c r="L8" s="818"/>
      <c r="M8" s="882"/>
      <c r="N8" s="848"/>
      <c r="O8" s="801"/>
      <c r="P8" s="284">
        <f t="shared" si="1"/>
        <v>0</v>
      </c>
      <c r="Q8" s="284">
        <f t="shared" si="2"/>
        <v>0</v>
      </c>
    </row>
    <row r="9" spans="1:24" ht="31.5">
      <c r="A9" s="882"/>
      <c r="B9" s="879"/>
      <c r="C9" s="880"/>
      <c r="D9" s="833"/>
      <c r="E9" s="287" t="s">
        <v>35</v>
      </c>
      <c r="F9" s="292" t="s">
        <v>156</v>
      </c>
      <c r="G9" s="288" t="s">
        <v>44</v>
      </c>
      <c r="H9" s="289">
        <f>'1.КРО, нач, н-у, н-у, МН'!H17</f>
        <v>0</v>
      </c>
      <c r="I9" s="289">
        <f>'1.КРО, нач, н-у, н-у, МН'!I17</f>
        <v>0</v>
      </c>
      <c r="J9" s="290">
        <f>IF(H9=0,0,IF(I9/H9*100&gt;100,100,I9/H9*100))</f>
        <v>0</v>
      </c>
      <c r="K9" s="291">
        <f>J9</f>
        <v>0</v>
      </c>
      <c r="L9" s="818"/>
      <c r="M9" s="882"/>
      <c r="N9" s="874"/>
      <c r="O9" s="801"/>
      <c r="P9" s="284">
        <f t="shared" si="1"/>
        <v>0</v>
      </c>
      <c r="Q9" s="284">
        <f t="shared" si="2"/>
        <v>0</v>
      </c>
    </row>
    <row r="10" spans="1:24" ht="37.5" customHeight="1">
      <c r="A10" s="882"/>
      <c r="B10" s="909" t="s">
        <v>165</v>
      </c>
      <c r="C10" s="912" t="s">
        <v>205</v>
      </c>
      <c r="D10" s="915">
        <v>2</v>
      </c>
      <c r="E10" s="93" t="s">
        <v>34</v>
      </c>
      <c r="F10" s="181" t="s">
        <v>450</v>
      </c>
      <c r="G10" s="96" t="s">
        <v>45</v>
      </c>
      <c r="H10" s="97">
        <f>'2.КРО, нач, н-у, н-у, ОДА'!D13</f>
        <v>0</v>
      </c>
      <c r="I10" s="97">
        <f>'2.КРО, нач, н-у, н-у, ОДА'!E13</f>
        <v>0</v>
      </c>
      <c r="J10" s="293" t="str">
        <f>IF(AND(H10=0,I10=0),"-",IF(I10/H10*100&gt;100,100,I10/H10*100))</f>
        <v>-</v>
      </c>
      <c r="K10" s="819" t="e">
        <f>IF(AND(J10="-",J11="-",J13="-"),J12,SUM(J10:J13)/4)</f>
        <v>#DIV/0!</v>
      </c>
      <c r="L10" s="817" t="e">
        <f>(K10+K14)/2</f>
        <v>#DIV/0!</v>
      </c>
      <c r="M10" s="882"/>
      <c r="N10" s="847"/>
      <c r="O10" s="804">
        <v>2</v>
      </c>
      <c r="P10" s="284">
        <f t="shared" si="1"/>
        <v>0</v>
      </c>
      <c r="Q10" s="284">
        <f t="shared" si="2"/>
        <v>0</v>
      </c>
      <c r="T10" s="92"/>
      <c r="U10" s="92"/>
      <c r="V10" s="92"/>
      <c r="W10" s="92"/>
      <c r="X10" s="92"/>
    </row>
    <row r="11" spans="1:24" ht="37.5" customHeight="1">
      <c r="A11" s="882"/>
      <c r="B11" s="910"/>
      <c r="C11" s="913"/>
      <c r="D11" s="916"/>
      <c r="E11" s="93" t="s">
        <v>34</v>
      </c>
      <c r="F11" s="181" t="s">
        <v>415</v>
      </c>
      <c r="G11" s="96" t="s">
        <v>45</v>
      </c>
      <c r="H11" s="97">
        <f>'2.КРО, нач, н-у, н-у, ОДА'!D14</f>
        <v>0</v>
      </c>
      <c r="I11" s="97">
        <f>'2.КРО, нач, н-у, н-у, ОДА'!E14</f>
        <v>0</v>
      </c>
      <c r="J11" s="293" t="str">
        <f>IF(AND(H11=0,I11=0),"-",IF(I11/H11*100&gt;100,100,I11/H11*100))</f>
        <v>-</v>
      </c>
      <c r="K11" s="820" t="e">
        <f>IF(AND(J6="-",J7="-",J10="-"),SUM(J8:J9)/2,SUM(J6:J10)/5)</f>
        <v>#DIV/0!</v>
      </c>
      <c r="L11" s="817"/>
      <c r="M11" s="882"/>
      <c r="N11" s="848"/>
      <c r="O11" s="804"/>
      <c r="P11" s="284">
        <f t="shared" si="1"/>
        <v>0</v>
      </c>
      <c r="Q11" s="284">
        <f t="shared" si="2"/>
        <v>0</v>
      </c>
      <c r="T11" s="92"/>
      <c r="U11" s="92"/>
      <c r="V11" s="92"/>
      <c r="W11" s="92"/>
      <c r="X11" s="92"/>
    </row>
    <row r="12" spans="1:24" ht="47.25">
      <c r="A12" s="882"/>
      <c r="B12" s="910"/>
      <c r="C12" s="913"/>
      <c r="D12" s="916"/>
      <c r="E12" s="93" t="s">
        <v>34</v>
      </c>
      <c r="F12" s="517" t="s">
        <v>416</v>
      </c>
      <c r="G12" s="96" t="s">
        <v>45</v>
      </c>
      <c r="H12" s="97">
        <f>'2.КРО, нач, н-у, н-у, ОДА'!D15</f>
        <v>0</v>
      </c>
      <c r="I12" s="97">
        <f>'2.КРО, нач, н-у, н-у, ОДА'!E15</f>
        <v>0</v>
      </c>
      <c r="J12" s="282" t="e">
        <f t="shared" ref="J12" si="4">IF(I12/H12*100&gt;100,100,I12/H12*100)</f>
        <v>#DIV/0!</v>
      </c>
      <c r="K12" s="820" t="e">
        <f>IF(AND(J8="-",J9="-",#REF!="-"),SUM(J10:J11)/2,SUM(J8:J11)/5)</f>
        <v>#REF!</v>
      </c>
      <c r="L12" s="818"/>
      <c r="M12" s="882"/>
      <c r="N12" s="848"/>
      <c r="O12" s="804"/>
      <c r="P12" s="284">
        <f t="shared" si="1"/>
        <v>0</v>
      </c>
      <c r="Q12" s="284">
        <f t="shared" si="2"/>
        <v>0</v>
      </c>
    </row>
    <row r="13" spans="1:24" ht="69" customHeight="1">
      <c r="A13" s="882"/>
      <c r="B13" s="910"/>
      <c r="C13" s="913"/>
      <c r="D13" s="916"/>
      <c r="E13" s="93" t="s">
        <v>34</v>
      </c>
      <c r="F13" s="107" t="s">
        <v>417</v>
      </c>
      <c r="G13" s="96" t="s">
        <v>45</v>
      </c>
      <c r="H13" s="97">
        <f>'2.КРО, нач, н-у, н-у, ОДА'!D16</f>
        <v>0</v>
      </c>
      <c r="I13" s="97">
        <f>'2.КРО, нач, н-у, н-у, ОДА'!E16</f>
        <v>0</v>
      </c>
      <c r="J13" s="293" t="str">
        <f>IF(AND(H13=0,I13=0),"-",IF(I13/H13*100&gt;100,100,I13/H13*100))</f>
        <v>-</v>
      </c>
      <c r="K13" s="821" t="e">
        <f>IF(AND(J9="-",J10="-",J12="-"),SUM(J11:J11)/2,SUM(J9:J12)/5)</f>
        <v>#DIV/0!</v>
      </c>
      <c r="L13" s="818"/>
      <c r="M13" s="882"/>
      <c r="N13" s="848"/>
      <c r="O13" s="804"/>
      <c r="P13" s="284">
        <f t="shared" si="1"/>
        <v>0</v>
      </c>
      <c r="Q13" s="284">
        <f t="shared" si="2"/>
        <v>0</v>
      </c>
    </row>
    <row r="14" spans="1:24" ht="31.5">
      <c r="A14" s="882"/>
      <c r="B14" s="911"/>
      <c r="C14" s="914"/>
      <c r="D14" s="917"/>
      <c r="E14" s="287" t="s">
        <v>35</v>
      </c>
      <c r="F14" s="292" t="s">
        <v>156</v>
      </c>
      <c r="G14" s="288" t="s">
        <v>44</v>
      </c>
      <c r="H14" s="289">
        <f>'2.КРО, нач, н-у, н-у, ОДА'!H17</f>
        <v>0</v>
      </c>
      <c r="I14" s="289">
        <f>'2.КРО, нач, н-у, н-у, ОДА'!I17</f>
        <v>0</v>
      </c>
      <c r="J14" s="290">
        <f>IF(H14=0,0,IF(I14/H14*100&gt;100,100,I14/H14*100))</f>
        <v>0</v>
      </c>
      <c r="K14" s="291">
        <f>J14</f>
        <v>0</v>
      </c>
      <c r="L14" s="818"/>
      <c r="M14" s="882"/>
      <c r="N14" s="906"/>
      <c r="O14" s="804"/>
      <c r="P14" s="284">
        <f t="shared" si="1"/>
        <v>0</v>
      </c>
      <c r="Q14" s="284">
        <f t="shared" si="2"/>
        <v>0</v>
      </c>
    </row>
    <row r="15" spans="1:24" ht="47.25">
      <c r="A15" s="882"/>
      <c r="B15" s="879" t="s">
        <v>166</v>
      </c>
      <c r="C15" s="880" t="s">
        <v>206</v>
      </c>
      <c r="D15" s="832">
        <v>3</v>
      </c>
      <c r="E15" s="93" t="s">
        <v>34</v>
      </c>
      <c r="F15" s="181" t="s">
        <v>450</v>
      </c>
      <c r="G15" s="96" t="s">
        <v>45</v>
      </c>
      <c r="H15" s="97">
        <f>'3.КРО, нач, н-у, н-у, ПР'!D13</f>
        <v>0</v>
      </c>
      <c r="I15" s="97">
        <f>'3.КРО, нач, н-у, н-у, ПР'!E13</f>
        <v>0</v>
      </c>
      <c r="J15" s="293" t="str">
        <f>IF(AND(H15=0,I15=0),"-",IF(I15/H15*100&gt;100,100,I15/H15*100))</f>
        <v>-</v>
      </c>
      <c r="K15" s="819" t="e">
        <f>IF(AND(J15="-",J16="-",J18="-"),SUM(J15:J18)/2,SUM(J15:J18)/5)</f>
        <v>#DIV/0!</v>
      </c>
      <c r="L15" s="817" t="e">
        <f>(K15+K19)/2</f>
        <v>#DIV/0!</v>
      </c>
      <c r="M15" s="882"/>
      <c r="N15" s="847"/>
      <c r="O15" s="801">
        <v>3</v>
      </c>
      <c r="P15" s="284">
        <f t="shared" si="1"/>
        <v>0</v>
      </c>
      <c r="Q15" s="284">
        <f t="shared" si="2"/>
        <v>0</v>
      </c>
    </row>
    <row r="16" spans="1:24" ht="31.5">
      <c r="A16" s="882"/>
      <c r="B16" s="879"/>
      <c r="C16" s="880"/>
      <c r="D16" s="832"/>
      <c r="E16" s="93" t="s">
        <v>34</v>
      </c>
      <c r="F16" s="181" t="s">
        <v>415</v>
      </c>
      <c r="G16" s="96" t="s">
        <v>45</v>
      </c>
      <c r="H16" s="97">
        <f>'3.КРО, нач, н-у, н-у, ПР'!D14</f>
        <v>0</v>
      </c>
      <c r="I16" s="97">
        <f>'3.КРО, нач, н-у, н-у, ПР'!E14</f>
        <v>0</v>
      </c>
      <c r="J16" s="293" t="str">
        <f>IF(AND(H16=0,I16=0),"-",IF(I16/H16*100&gt;100,100,I16/H16*100))</f>
        <v>-</v>
      </c>
      <c r="K16" s="820" t="e">
        <f>IF(AND(#REF!="-",J12="-",J15="-"),SUM(J13:J14)/2,SUM(J12:J15)/5)</f>
        <v>#REF!</v>
      </c>
      <c r="L16" s="817"/>
      <c r="M16" s="882"/>
      <c r="N16" s="848"/>
      <c r="O16" s="801"/>
      <c r="P16" s="284">
        <f t="shared" si="1"/>
        <v>0</v>
      </c>
      <c r="Q16" s="284">
        <f t="shared" si="2"/>
        <v>0</v>
      </c>
    </row>
    <row r="17" spans="1:17" ht="47.25">
      <c r="A17" s="882"/>
      <c r="B17" s="879"/>
      <c r="C17" s="880"/>
      <c r="D17" s="833"/>
      <c r="E17" s="93" t="s">
        <v>34</v>
      </c>
      <c r="F17" s="517" t="s">
        <v>416</v>
      </c>
      <c r="G17" s="96" t="s">
        <v>45</v>
      </c>
      <c r="H17" s="97">
        <f>'3.КРО, нач, н-у, н-у, ПР'!D15</f>
        <v>0</v>
      </c>
      <c r="I17" s="97">
        <f>'3.КРО, нач, н-у, н-у, ПР'!E15</f>
        <v>0</v>
      </c>
      <c r="J17" s="282" t="e">
        <f t="shared" ref="J17" si="5">IF(I17/H17*100&gt;100,100,I17/H17*100)</f>
        <v>#DIV/0!</v>
      </c>
      <c r="K17" s="820" t="e">
        <f>IF(AND(J13="-",J14="-",#REF!="-"),SUM(J15:J16)/2,SUM(J13:J16)/5)</f>
        <v>#REF!</v>
      </c>
      <c r="L17" s="818"/>
      <c r="M17" s="882"/>
      <c r="N17" s="848"/>
      <c r="O17" s="801"/>
      <c r="P17" s="284">
        <f t="shared" si="1"/>
        <v>0</v>
      </c>
      <c r="Q17" s="284">
        <f t="shared" si="2"/>
        <v>0</v>
      </c>
    </row>
    <row r="18" spans="1:17" ht="47.25">
      <c r="A18" s="882"/>
      <c r="B18" s="879"/>
      <c r="C18" s="880"/>
      <c r="D18" s="833"/>
      <c r="E18" s="93" t="s">
        <v>34</v>
      </c>
      <c r="F18" s="107" t="s">
        <v>417</v>
      </c>
      <c r="G18" s="96" t="s">
        <v>45</v>
      </c>
      <c r="H18" s="97">
        <f>'3.КРО, нач, н-у, н-у, ПР'!D16</f>
        <v>0</v>
      </c>
      <c r="I18" s="97">
        <f>'3.КРО, нач, н-у, н-у, ПР'!E16</f>
        <v>0</v>
      </c>
      <c r="J18" s="293" t="str">
        <f>IF(AND(H18=0,I18=0),"-",IF(I18/H18*100&gt;100,100,I18/H18*100))</f>
        <v>-</v>
      </c>
      <c r="K18" s="821" t="e">
        <f>IF(AND(J14="-",J15="-",J17="-"),SUM(J16:J16)/2,SUM(J14:J17)/5)</f>
        <v>#DIV/0!</v>
      </c>
      <c r="L18" s="818"/>
      <c r="M18" s="882"/>
      <c r="N18" s="848"/>
      <c r="O18" s="801"/>
      <c r="P18" s="284">
        <f t="shared" si="1"/>
        <v>0</v>
      </c>
      <c r="Q18" s="284">
        <f t="shared" si="2"/>
        <v>0</v>
      </c>
    </row>
    <row r="19" spans="1:17" ht="31.5">
      <c r="A19" s="882"/>
      <c r="B19" s="879"/>
      <c r="C19" s="880"/>
      <c r="D19" s="833"/>
      <c r="E19" s="287" t="s">
        <v>35</v>
      </c>
      <c r="F19" s="292" t="s">
        <v>156</v>
      </c>
      <c r="G19" s="288" t="s">
        <v>44</v>
      </c>
      <c r="H19" s="289">
        <f>'3.КРО, нач, н-у, н-у, ПР'!H17</f>
        <v>0</v>
      </c>
      <c r="I19" s="289">
        <f>'3.КРО, нач, н-у, н-у, ПР'!I17</f>
        <v>0</v>
      </c>
      <c r="J19" s="290">
        <f>IF(H19=0,0,IF(I19/H19*100&gt;100,100,I19/H19*100))</f>
        <v>0</v>
      </c>
      <c r="K19" s="291">
        <f>J19</f>
        <v>0</v>
      </c>
      <c r="L19" s="818"/>
      <c r="M19" s="882"/>
      <c r="N19" s="874"/>
      <c r="O19" s="801"/>
      <c r="P19" s="284">
        <f t="shared" si="1"/>
        <v>0</v>
      </c>
      <c r="Q19" s="284">
        <f t="shared" si="2"/>
        <v>0</v>
      </c>
    </row>
    <row r="20" spans="1:17" ht="47.25">
      <c r="A20" s="882"/>
      <c r="B20" s="918" t="s">
        <v>199</v>
      </c>
      <c r="C20" s="919" t="s">
        <v>204</v>
      </c>
      <c r="D20" s="832">
        <v>4</v>
      </c>
      <c r="E20" s="93" t="s">
        <v>34</v>
      </c>
      <c r="F20" s="181" t="s">
        <v>450</v>
      </c>
      <c r="G20" s="96" t="s">
        <v>45</v>
      </c>
      <c r="H20" s="97">
        <f>'4.КРО, нач, н-у, н-у, ТНР'!D13</f>
        <v>0</v>
      </c>
      <c r="I20" s="97">
        <f>'4.КРО, нач, н-у, н-у, ТНР'!E13</f>
        <v>0</v>
      </c>
      <c r="J20" s="293" t="str">
        <f>IF(AND(H20=0,I20=0),"-",IF(I20/H20*100&gt;100,100,I20/H20*100))</f>
        <v>-</v>
      </c>
      <c r="K20" s="819" t="e">
        <f>IF(AND(J20="-",J21="-",J23="-"),J22,SUM(J20:J23)/4)</f>
        <v>#DIV/0!</v>
      </c>
      <c r="L20" s="817" t="e">
        <f>(K20+K24)/2</f>
        <v>#DIV/0!</v>
      </c>
      <c r="M20" s="882"/>
      <c r="N20" s="847"/>
      <c r="O20" s="801">
        <v>4</v>
      </c>
      <c r="P20" s="284">
        <f t="shared" si="1"/>
        <v>0</v>
      </c>
      <c r="Q20" s="284">
        <f t="shared" si="2"/>
        <v>0</v>
      </c>
    </row>
    <row r="21" spans="1:17" ht="31.5" customHeight="1">
      <c r="A21" s="882"/>
      <c r="B21" s="918"/>
      <c r="C21" s="919"/>
      <c r="D21" s="832"/>
      <c r="E21" s="93" t="s">
        <v>34</v>
      </c>
      <c r="F21" s="181" t="s">
        <v>415</v>
      </c>
      <c r="G21" s="96" t="s">
        <v>45</v>
      </c>
      <c r="H21" s="97">
        <f>'4.КРО, нач, н-у, н-у, ТНР'!D14</f>
        <v>0</v>
      </c>
      <c r="I21" s="97">
        <f>'4.КРО, нач, н-у, н-у, ТНР'!E14</f>
        <v>0</v>
      </c>
      <c r="J21" s="293" t="str">
        <f>IF(AND(H21=0,I21=0),"-",IF(I21/H21*100&gt;100,100,I21/H21*100))</f>
        <v>-</v>
      </c>
      <c r="K21" s="820" t="e">
        <f>IF(AND(J16="-",J17="-",J20="-"),SUM(J18:J19)/2,SUM(J16:J20)/5)</f>
        <v>#DIV/0!</v>
      </c>
      <c r="L21" s="817"/>
      <c r="M21" s="882"/>
      <c r="N21" s="848"/>
      <c r="O21" s="801"/>
      <c r="P21" s="284">
        <f t="shared" si="1"/>
        <v>0</v>
      </c>
      <c r="Q21" s="284">
        <f t="shared" si="2"/>
        <v>0</v>
      </c>
    </row>
    <row r="22" spans="1:17" ht="47.25">
      <c r="A22" s="882"/>
      <c r="B22" s="918"/>
      <c r="C22" s="919"/>
      <c r="D22" s="833"/>
      <c r="E22" s="93" t="s">
        <v>34</v>
      </c>
      <c r="F22" s="517" t="s">
        <v>416</v>
      </c>
      <c r="G22" s="96" t="s">
        <v>45</v>
      </c>
      <c r="H22" s="97">
        <f>'4.КРО, нач, н-у, н-у, ТНР'!D15</f>
        <v>0</v>
      </c>
      <c r="I22" s="97">
        <f>'4.КРО, нач, н-у, н-у, ТНР'!E15</f>
        <v>0</v>
      </c>
      <c r="J22" s="282" t="e">
        <f t="shared" ref="J22" si="6">IF(I22/H22*100&gt;100,100,I22/H22*100)</f>
        <v>#DIV/0!</v>
      </c>
      <c r="K22" s="820" t="e">
        <f>IF(AND(J18="-",J19="-",#REF!="-"),SUM(J20:J21)/2,SUM(J18:J21)/5)</f>
        <v>#REF!</v>
      </c>
      <c r="L22" s="818"/>
      <c r="M22" s="882"/>
      <c r="N22" s="848"/>
      <c r="O22" s="801"/>
      <c r="P22" s="284">
        <f t="shared" si="1"/>
        <v>0</v>
      </c>
      <c r="Q22" s="284">
        <f t="shared" si="2"/>
        <v>0</v>
      </c>
    </row>
    <row r="23" spans="1:17" ht="47.25">
      <c r="A23" s="882"/>
      <c r="B23" s="918"/>
      <c r="C23" s="919"/>
      <c r="D23" s="833"/>
      <c r="E23" s="93" t="s">
        <v>34</v>
      </c>
      <c r="F23" s="107" t="s">
        <v>417</v>
      </c>
      <c r="G23" s="96" t="s">
        <v>45</v>
      </c>
      <c r="H23" s="97">
        <f>'4.КРО, нач, н-у, н-у, ТНР'!D16</f>
        <v>0</v>
      </c>
      <c r="I23" s="97">
        <f>'4.КРО, нач, н-у, н-у, ТНР'!E16</f>
        <v>0</v>
      </c>
      <c r="J23" s="293" t="str">
        <f>IF(AND(H23=0,I23=0),"-",IF(I23/H23*100&gt;100,100,I23/H23*100))</f>
        <v>-</v>
      </c>
      <c r="K23" s="821" t="e">
        <f>IF(AND(J19="-",J20="-",J22="-"),SUM(J21:J21)/2,SUM(J19:J22)/5)</f>
        <v>#DIV/0!</v>
      </c>
      <c r="L23" s="818"/>
      <c r="M23" s="882"/>
      <c r="N23" s="848"/>
      <c r="O23" s="801"/>
      <c r="P23" s="284">
        <f t="shared" si="1"/>
        <v>0</v>
      </c>
      <c r="Q23" s="284">
        <f t="shared" si="2"/>
        <v>0</v>
      </c>
    </row>
    <row r="24" spans="1:17" ht="31.5">
      <c r="A24" s="882"/>
      <c r="B24" s="918"/>
      <c r="C24" s="919"/>
      <c r="D24" s="833"/>
      <c r="E24" s="287" t="s">
        <v>35</v>
      </c>
      <c r="F24" s="292" t="s">
        <v>156</v>
      </c>
      <c r="G24" s="288" t="s">
        <v>44</v>
      </c>
      <c r="H24" s="289">
        <f>'4.КРО, нач, н-у, н-у, ТНР'!H17</f>
        <v>0</v>
      </c>
      <c r="I24" s="289">
        <f>'4.КРО, нач, н-у, н-у, ТНР'!I17</f>
        <v>0</v>
      </c>
      <c r="J24" s="290">
        <f>IF(H24=0,0,IF(I24/H24*100&gt;100,100,I24/H24*100))</f>
        <v>0</v>
      </c>
      <c r="K24" s="291">
        <f>J24</f>
        <v>0</v>
      </c>
      <c r="L24" s="818"/>
      <c r="M24" s="882"/>
      <c r="N24" s="906"/>
      <c r="O24" s="801"/>
      <c r="P24" s="284">
        <f t="shared" si="1"/>
        <v>0</v>
      </c>
      <c r="Q24" s="284">
        <f t="shared" si="2"/>
        <v>0</v>
      </c>
    </row>
    <row r="25" spans="1:17" ht="47.25">
      <c r="A25" s="882"/>
      <c r="B25" s="923" t="s">
        <v>167</v>
      </c>
      <c r="C25" s="813" t="s">
        <v>207</v>
      </c>
      <c r="D25" s="827">
        <v>5</v>
      </c>
      <c r="E25" s="93" t="s">
        <v>34</v>
      </c>
      <c r="F25" s="181" t="s">
        <v>450</v>
      </c>
      <c r="G25" s="96" t="s">
        <v>45</v>
      </c>
      <c r="H25" s="97">
        <f>'5.нач, адапт, ОВЗ, н-у'!D13</f>
        <v>57.1</v>
      </c>
      <c r="I25" s="97">
        <f>'5.нач, адапт, ОВЗ, н-у'!E13</f>
        <v>57.1</v>
      </c>
      <c r="J25" s="293">
        <f>IF(AND(H25=0,I25=0),"-",IF(I25/H25*100&gt;100,100,I25/H25*100))</f>
        <v>100</v>
      </c>
      <c r="K25" s="819">
        <f>IF(AND(J25="-",J26="-",J28="-"),J27,SUM(J25:J28)/4)</f>
        <v>48.07692307692308</v>
      </c>
      <c r="L25" s="817">
        <f>(K25+K29)/2</f>
        <v>74.038461538461547</v>
      </c>
      <c r="M25" s="882"/>
      <c r="N25" s="847"/>
      <c r="O25" s="801">
        <v>5</v>
      </c>
      <c r="P25" s="284">
        <f t="shared" si="1"/>
        <v>1</v>
      </c>
      <c r="Q25" s="284">
        <f t="shared" si="2"/>
        <v>1</v>
      </c>
    </row>
    <row r="26" spans="1:17" ht="31.5" customHeight="1">
      <c r="A26" s="882"/>
      <c r="B26" s="923"/>
      <c r="C26" s="813"/>
      <c r="D26" s="827"/>
      <c r="E26" s="93" t="s">
        <v>34</v>
      </c>
      <c r="F26" s="181" t="s">
        <v>415</v>
      </c>
      <c r="G26" s="96" t="s">
        <v>45</v>
      </c>
      <c r="H26" s="97">
        <f>'5.нач, адапт, ОВЗ, н-у'!D14</f>
        <v>6.5</v>
      </c>
      <c r="I26" s="97">
        <f>'5.нач, адапт, ОВЗ, н-у'!E14</f>
        <v>6</v>
      </c>
      <c r="J26" s="293">
        <f>IF(AND(H26=0,I26=0),"-",IF(I26/H26*100&gt;100,100,I26/H26*100))</f>
        <v>92.307692307692307</v>
      </c>
      <c r="K26" s="820" t="e">
        <f>IF(AND(J21="-",J22="-",J25="-"),SUM(J23:J24)/2,SUM(J21:J25)/5)</f>
        <v>#DIV/0!</v>
      </c>
      <c r="L26" s="817"/>
      <c r="M26" s="882"/>
      <c r="N26" s="848"/>
      <c r="O26" s="801"/>
      <c r="P26" s="284">
        <f t="shared" si="1"/>
        <v>1</v>
      </c>
      <c r="Q26" s="284">
        <f t="shared" si="2"/>
        <v>1</v>
      </c>
    </row>
    <row r="27" spans="1:17" ht="47.25">
      <c r="A27" s="882"/>
      <c r="B27" s="923"/>
      <c r="C27" s="813"/>
      <c r="D27" s="828"/>
      <c r="E27" s="93" t="s">
        <v>34</v>
      </c>
      <c r="F27" s="517" t="s">
        <v>416</v>
      </c>
      <c r="G27" s="96" t="s">
        <v>45</v>
      </c>
      <c r="H27" s="97">
        <f>'5.нач, адапт, ОВЗ, н-у'!D15</f>
        <v>100</v>
      </c>
      <c r="I27" s="97">
        <f>'5.нач, адапт, ОВЗ, н-у'!E15</f>
        <v>0</v>
      </c>
      <c r="J27" s="282">
        <f t="shared" ref="J27" si="7">IF(I27/H27*100&gt;100,100,I27/H27*100)</f>
        <v>0</v>
      </c>
      <c r="K27" s="820" t="e">
        <f>IF(AND(J23="-",J24="-",#REF!="-"),SUM(J25:J26)/2,SUM(J23:J26)/5)</f>
        <v>#REF!</v>
      </c>
      <c r="L27" s="818"/>
      <c r="M27" s="882"/>
      <c r="N27" s="848"/>
      <c r="O27" s="801"/>
      <c r="P27" s="284">
        <f t="shared" si="1"/>
        <v>1</v>
      </c>
      <c r="Q27" s="284">
        <f t="shared" si="2"/>
        <v>0</v>
      </c>
    </row>
    <row r="28" spans="1:17" ht="47.25">
      <c r="A28" s="882"/>
      <c r="B28" s="923"/>
      <c r="C28" s="813"/>
      <c r="D28" s="828"/>
      <c r="E28" s="93" t="s">
        <v>34</v>
      </c>
      <c r="F28" s="107" t="s">
        <v>417</v>
      </c>
      <c r="G28" s="96" t="s">
        <v>45</v>
      </c>
      <c r="H28" s="97">
        <f>'5.нач, адапт, ОВЗ, н-у'!D16</f>
        <v>0</v>
      </c>
      <c r="I28" s="97">
        <f>'5.нач, адапт, ОВЗ, н-у'!E16</f>
        <v>0</v>
      </c>
      <c r="J28" s="293" t="str">
        <f>IF(AND(H28=0,I28=0),"-",IF(I28/H28*100&gt;100,100,I28/H28*100))</f>
        <v>-</v>
      </c>
      <c r="K28" s="821">
        <f>IF(AND(J24="-",J25="-",J27="-"),SUM(J26:J26)/2,SUM(J24:J27)/5)</f>
        <v>38.461538461538467</v>
      </c>
      <c r="L28" s="818"/>
      <c r="M28" s="882"/>
      <c r="N28" s="848"/>
      <c r="O28" s="801"/>
      <c r="P28" s="284">
        <f t="shared" si="1"/>
        <v>0</v>
      </c>
      <c r="Q28" s="284">
        <f t="shared" si="2"/>
        <v>0</v>
      </c>
    </row>
    <row r="29" spans="1:17" ht="31.5">
      <c r="A29" s="882"/>
      <c r="B29" s="923"/>
      <c r="C29" s="813"/>
      <c r="D29" s="828"/>
      <c r="E29" s="287" t="s">
        <v>35</v>
      </c>
      <c r="F29" s="292" t="s">
        <v>156</v>
      </c>
      <c r="G29" s="288" t="s">
        <v>44</v>
      </c>
      <c r="H29" s="641">
        <f>'5.нач, адапт, ОВЗ, н-у'!H17</f>
        <v>30.78</v>
      </c>
      <c r="I29" s="289">
        <f>'5.нач, адапт, ОВЗ, н-у'!I17</f>
        <v>33.17</v>
      </c>
      <c r="J29" s="290">
        <f>IF(H29=0,0,IF(I29/H29*100&gt;100,100,I29/H29*100))</f>
        <v>100</v>
      </c>
      <c r="K29" s="291">
        <f>J29</f>
        <v>100</v>
      </c>
      <c r="L29" s="818"/>
      <c r="M29" s="882"/>
      <c r="N29" s="874"/>
      <c r="O29" s="801"/>
      <c r="P29" s="284">
        <f t="shared" si="1"/>
        <v>1</v>
      </c>
      <c r="Q29" s="284">
        <f t="shared" si="2"/>
        <v>1</v>
      </c>
    </row>
    <row r="30" spans="1:17" ht="31.5" customHeight="1">
      <c r="A30" s="882"/>
      <c r="B30" s="825" t="s">
        <v>237</v>
      </c>
      <c r="C30" s="826" t="s">
        <v>302</v>
      </c>
      <c r="D30" s="827">
        <v>6</v>
      </c>
      <c r="E30" s="93" t="s">
        <v>34</v>
      </c>
      <c r="F30" s="181" t="s">
        <v>450</v>
      </c>
      <c r="G30" s="96" t="s">
        <v>45</v>
      </c>
      <c r="H30" s="97">
        <f>'6.нач, адапт, ОВЗ, н-д'!D13</f>
        <v>0</v>
      </c>
      <c r="I30" s="97">
        <f>'6.нач, адапт, ОВЗ, н-д'!E13</f>
        <v>0</v>
      </c>
      <c r="J30" s="293" t="str">
        <f>IF(AND(H30=0,I30=0),"-",IF(I30/H30*100&gt;100,100,I30/H30*100))</f>
        <v>-</v>
      </c>
      <c r="K30" s="819" t="e">
        <f>IF(AND(J30="-",J31="-",J33="-"),J32,SUM(J30:J33)/4)</f>
        <v>#DIV/0!</v>
      </c>
      <c r="L30" s="817" t="e">
        <f>(K30+K34)/2</f>
        <v>#DIV/0!</v>
      </c>
      <c r="M30" s="882"/>
      <c r="N30" s="847"/>
      <c r="O30" s="801">
        <v>6</v>
      </c>
      <c r="P30" s="284">
        <f t="shared" si="1"/>
        <v>0</v>
      </c>
      <c r="Q30" s="284">
        <f t="shared" si="2"/>
        <v>0</v>
      </c>
    </row>
    <row r="31" spans="1:17" ht="31.5" customHeight="1">
      <c r="A31" s="882"/>
      <c r="B31" s="825"/>
      <c r="C31" s="826"/>
      <c r="D31" s="827"/>
      <c r="E31" s="93" t="s">
        <v>34</v>
      </c>
      <c r="F31" s="181" t="s">
        <v>415</v>
      </c>
      <c r="G31" s="96" t="s">
        <v>45</v>
      </c>
      <c r="H31" s="97">
        <f>'6.нач, адапт, ОВЗ, н-д'!D14</f>
        <v>0</v>
      </c>
      <c r="I31" s="97">
        <f>'6.нач, адапт, ОВЗ, н-д'!E14</f>
        <v>0</v>
      </c>
      <c r="J31" s="293" t="str">
        <f>IF(AND(H31=0,I31=0),"-",IF(I31/H31*100&gt;100,100,I31/H31*100))</f>
        <v>-</v>
      </c>
      <c r="K31" s="820">
        <f>IF(AND(J26="-",J27="-",J30="-"),SUM(J28:J29)/2,SUM(J26:J30)/5)</f>
        <v>38.461538461538467</v>
      </c>
      <c r="L31" s="817"/>
      <c r="M31" s="882"/>
      <c r="N31" s="848"/>
      <c r="O31" s="801"/>
      <c r="P31" s="284">
        <f t="shared" si="1"/>
        <v>0</v>
      </c>
      <c r="Q31" s="284">
        <f t="shared" si="2"/>
        <v>0</v>
      </c>
    </row>
    <row r="32" spans="1:17" ht="47.25">
      <c r="A32" s="882"/>
      <c r="B32" s="825"/>
      <c r="C32" s="826"/>
      <c r="D32" s="828"/>
      <c r="E32" s="93" t="s">
        <v>34</v>
      </c>
      <c r="F32" s="517" t="s">
        <v>416</v>
      </c>
      <c r="G32" s="96" t="s">
        <v>45</v>
      </c>
      <c r="H32" s="97">
        <f>'6.нач, адапт, ОВЗ, н-д'!D15</f>
        <v>0</v>
      </c>
      <c r="I32" s="97">
        <f>'6.нач, адапт, ОВЗ, н-д'!E15</f>
        <v>0</v>
      </c>
      <c r="J32" s="282" t="e">
        <f t="shared" ref="J32" si="8">IF(I32/H32*100&gt;100,100,I32/H32*100)</f>
        <v>#DIV/0!</v>
      </c>
      <c r="K32" s="820" t="e">
        <f>IF(AND(J28="-",J29="-",#REF!="-"),SUM(J30:J31)/2,SUM(J28:J31)/5)</f>
        <v>#REF!</v>
      </c>
      <c r="L32" s="818"/>
      <c r="M32" s="882"/>
      <c r="N32" s="848"/>
      <c r="O32" s="801"/>
      <c r="P32" s="284">
        <f t="shared" si="1"/>
        <v>0</v>
      </c>
      <c r="Q32" s="284">
        <f t="shared" si="2"/>
        <v>0</v>
      </c>
    </row>
    <row r="33" spans="1:24" ht="47.25">
      <c r="A33" s="882"/>
      <c r="B33" s="825"/>
      <c r="C33" s="826"/>
      <c r="D33" s="828"/>
      <c r="E33" s="93" t="s">
        <v>34</v>
      </c>
      <c r="F33" s="107" t="s">
        <v>417</v>
      </c>
      <c r="G33" s="96" t="s">
        <v>45</v>
      </c>
      <c r="H33" s="97">
        <f>'6.нач, адапт, ОВЗ, н-д'!D16</f>
        <v>0</v>
      </c>
      <c r="I33" s="97">
        <f>'6.нач, адапт, ОВЗ, н-д'!E16</f>
        <v>0</v>
      </c>
      <c r="J33" s="293" t="str">
        <f>IF(AND(H33=0,I33=0),"-",IF(I33/H33*100&gt;100,100,I33/H33*100))</f>
        <v>-</v>
      </c>
      <c r="K33" s="821" t="e">
        <f>IF(AND(J29="-",J30="-",J32="-"),SUM(J31:J31)/2,SUM(J29:J32)/5)</f>
        <v>#DIV/0!</v>
      </c>
      <c r="L33" s="818"/>
      <c r="M33" s="882"/>
      <c r="N33" s="848"/>
      <c r="O33" s="801"/>
      <c r="P33" s="284">
        <f t="shared" si="1"/>
        <v>0</v>
      </c>
      <c r="Q33" s="284">
        <f t="shared" si="2"/>
        <v>0</v>
      </c>
    </row>
    <row r="34" spans="1:24" ht="31.5">
      <c r="A34" s="882"/>
      <c r="B34" s="825"/>
      <c r="C34" s="826"/>
      <c r="D34" s="828"/>
      <c r="E34" s="287" t="s">
        <v>35</v>
      </c>
      <c r="F34" s="292" t="s">
        <v>156</v>
      </c>
      <c r="G34" s="288" t="s">
        <v>44</v>
      </c>
      <c r="H34" s="289">
        <f>'6.нач, адапт, ОВЗ, н-д'!H17</f>
        <v>0</v>
      </c>
      <c r="I34" s="289">
        <f>'6.нач, адапт, ОВЗ, н-д'!I17</f>
        <v>0</v>
      </c>
      <c r="J34" s="290">
        <f>IF(H34=0,0,IF(I34/H34*100&gt;100,100,I34/H34*100))</f>
        <v>0</v>
      </c>
      <c r="K34" s="291">
        <f>J34</f>
        <v>0</v>
      </c>
      <c r="L34" s="818"/>
      <c r="M34" s="882"/>
      <c r="N34" s="874"/>
      <c r="O34" s="801"/>
      <c r="P34" s="284">
        <f t="shared" si="1"/>
        <v>0</v>
      </c>
      <c r="Q34" s="284">
        <f t="shared" si="2"/>
        <v>0</v>
      </c>
    </row>
    <row r="35" spans="1:24">
      <c r="A35" s="882"/>
      <c r="B35" s="822"/>
      <c r="C35" s="814"/>
      <c r="D35" s="810">
        <v>7</v>
      </c>
      <c r="E35" s="93"/>
      <c r="F35" s="460"/>
      <c r="G35" s="96"/>
      <c r="H35" s="461"/>
      <c r="I35" s="461"/>
      <c r="J35" s="462"/>
      <c r="K35" s="856"/>
      <c r="L35" s="807"/>
      <c r="M35" s="882"/>
      <c r="N35" s="806"/>
      <c r="O35" s="804"/>
      <c r="P35" s="284">
        <f t="shared" si="1"/>
        <v>0</v>
      </c>
      <c r="Q35" s="284">
        <f t="shared" si="2"/>
        <v>0</v>
      </c>
      <c r="R35" s="92"/>
      <c r="T35" s="92"/>
      <c r="U35" s="92"/>
      <c r="V35" s="92"/>
      <c r="W35" s="92"/>
      <c r="X35" s="92"/>
    </row>
    <row r="36" spans="1:24">
      <c r="A36" s="882"/>
      <c r="B36" s="823"/>
      <c r="C36" s="815"/>
      <c r="D36" s="811"/>
      <c r="E36" s="93"/>
      <c r="F36" s="460"/>
      <c r="G36" s="96"/>
      <c r="H36" s="461"/>
      <c r="I36" s="461"/>
      <c r="J36" s="462"/>
      <c r="K36" s="857"/>
      <c r="L36" s="808"/>
      <c r="M36" s="882"/>
      <c r="N36" s="806"/>
      <c r="O36" s="804"/>
      <c r="P36" s="284">
        <f t="shared" si="1"/>
        <v>0</v>
      </c>
      <c r="Q36" s="284">
        <f t="shared" si="2"/>
        <v>0</v>
      </c>
      <c r="R36" s="92"/>
      <c r="T36" s="92"/>
      <c r="U36" s="92"/>
      <c r="V36" s="92"/>
      <c r="W36" s="92"/>
      <c r="X36" s="92"/>
    </row>
    <row r="37" spans="1:24">
      <c r="A37" s="882"/>
      <c r="B37" s="823"/>
      <c r="C37" s="815"/>
      <c r="D37" s="811"/>
      <c r="E37" s="93"/>
      <c r="F37" s="460"/>
      <c r="G37" s="96"/>
      <c r="H37" s="461"/>
      <c r="I37" s="461"/>
      <c r="J37" s="462"/>
      <c r="K37" s="857"/>
      <c r="L37" s="808"/>
      <c r="M37" s="882"/>
      <c r="N37" s="806"/>
      <c r="O37" s="804"/>
      <c r="P37" s="284">
        <f t="shared" si="1"/>
        <v>0</v>
      </c>
      <c r="Q37" s="284">
        <f t="shared" si="2"/>
        <v>0</v>
      </c>
      <c r="R37" s="92"/>
      <c r="T37" s="92"/>
      <c r="U37" s="92"/>
      <c r="V37" s="92"/>
      <c r="W37" s="92"/>
      <c r="X37" s="92"/>
    </row>
    <row r="38" spans="1:24">
      <c r="A38" s="882"/>
      <c r="B38" s="823"/>
      <c r="C38" s="815"/>
      <c r="D38" s="811"/>
      <c r="E38" s="93"/>
      <c r="F38" s="460"/>
      <c r="G38" s="96"/>
      <c r="H38" s="461"/>
      <c r="I38" s="461"/>
      <c r="J38" s="462"/>
      <c r="K38" s="857"/>
      <c r="L38" s="808"/>
      <c r="M38" s="882"/>
      <c r="N38" s="806"/>
      <c r="O38" s="804"/>
      <c r="P38" s="284">
        <f t="shared" si="1"/>
        <v>0</v>
      </c>
      <c r="Q38" s="284">
        <f t="shared" si="2"/>
        <v>0</v>
      </c>
      <c r="R38" s="92"/>
      <c r="T38" s="92"/>
      <c r="U38" s="92"/>
      <c r="V38" s="92"/>
      <c r="W38" s="92"/>
      <c r="X38" s="92"/>
    </row>
    <row r="39" spans="1:24">
      <c r="A39" s="882"/>
      <c r="B39" s="824"/>
      <c r="C39" s="816"/>
      <c r="D39" s="812"/>
      <c r="E39" s="287"/>
      <c r="F39" s="292"/>
      <c r="G39" s="288"/>
      <c r="H39" s="289"/>
      <c r="I39" s="289"/>
      <c r="J39" s="459"/>
      <c r="K39" s="473"/>
      <c r="L39" s="809"/>
      <c r="M39" s="882"/>
      <c r="N39" s="806"/>
      <c r="O39" s="804"/>
      <c r="P39" s="284">
        <f t="shared" si="1"/>
        <v>0</v>
      </c>
      <c r="Q39" s="284">
        <f t="shared" si="2"/>
        <v>0</v>
      </c>
      <c r="R39" s="92"/>
      <c r="T39" s="92"/>
      <c r="U39" s="92"/>
      <c r="V39" s="92"/>
      <c r="W39" s="92"/>
      <c r="X39" s="92"/>
    </row>
    <row r="40" spans="1:24" ht="47.25">
      <c r="A40" s="882"/>
      <c r="B40" s="881" t="s">
        <v>238</v>
      </c>
      <c r="C40" s="826" t="s">
        <v>303</v>
      </c>
      <c r="D40" s="827">
        <v>8</v>
      </c>
      <c r="E40" s="93" t="s">
        <v>34</v>
      </c>
      <c r="F40" s="181" t="s">
        <v>450</v>
      </c>
      <c r="G40" s="96" t="s">
        <v>45</v>
      </c>
      <c r="H40" s="97">
        <f>'7.нач, адапт, инв, н-у'!D13</f>
        <v>0</v>
      </c>
      <c r="I40" s="97">
        <f>'7.нач, адапт, инв, н-у'!E13</f>
        <v>0</v>
      </c>
      <c r="J40" s="293" t="str">
        <f>IF(AND(H40=0,I40=0),"-",IF(I40/H40*100&gt;100,100,I40/H40*100))</f>
        <v>-</v>
      </c>
      <c r="K40" s="819" t="e">
        <f>IF(AND(J40="-",J41="-",J43="-"),J42,SUM(J40:J43)/4)</f>
        <v>#DIV/0!</v>
      </c>
      <c r="L40" s="817" t="e">
        <f>(K40+K44)/2</f>
        <v>#DIV/0!</v>
      </c>
      <c r="M40" s="882"/>
      <c r="N40" s="847"/>
      <c r="O40" s="801">
        <v>7</v>
      </c>
      <c r="P40" s="284">
        <f t="shared" si="1"/>
        <v>0</v>
      </c>
      <c r="Q40" s="284">
        <f t="shared" si="2"/>
        <v>0</v>
      </c>
    </row>
    <row r="41" spans="1:24" ht="31.5" customHeight="1">
      <c r="A41" s="882"/>
      <c r="B41" s="881"/>
      <c r="C41" s="826"/>
      <c r="D41" s="827"/>
      <c r="E41" s="93" t="s">
        <v>34</v>
      </c>
      <c r="F41" s="181" t="s">
        <v>415</v>
      </c>
      <c r="G41" s="96" t="s">
        <v>45</v>
      </c>
      <c r="H41" s="97">
        <f>'7.нач, адапт, инв, н-у'!D14</f>
        <v>0</v>
      </c>
      <c r="I41" s="97">
        <f>'7.нач, адапт, инв, н-у'!E14</f>
        <v>0</v>
      </c>
      <c r="J41" s="293" t="str">
        <f>IF(AND(H41=0,I41=0),"-",IF(I41/H41*100&gt;100,100,I41/H41*100))</f>
        <v>-</v>
      </c>
      <c r="K41" s="820" t="e">
        <f>IF(AND(J31="-",J32="-",J40="-"),SUM(J33:J34)/2,SUM(J31:J40)/5)</f>
        <v>#DIV/0!</v>
      </c>
      <c r="L41" s="817"/>
      <c r="M41" s="882"/>
      <c r="N41" s="848"/>
      <c r="O41" s="801"/>
      <c r="P41" s="284">
        <f t="shared" si="1"/>
        <v>0</v>
      </c>
      <c r="Q41" s="284">
        <f t="shared" si="2"/>
        <v>0</v>
      </c>
    </row>
    <row r="42" spans="1:24" ht="47.25">
      <c r="A42" s="882"/>
      <c r="B42" s="825"/>
      <c r="C42" s="826"/>
      <c r="D42" s="828"/>
      <c r="E42" s="93" t="s">
        <v>34</v>
      </c>
      <c r="F42" s="517" t="s">
        <v>416</v>
      </c>
      <c r="G42" s="96" t="s">
        <v>45</v>
      </c>
      <c r="H42" s="97">
        <f>'7.нач, адапт, инв, н-у'!D15</f>
        <v>0</v>
      </c>
      <c r="I42" s="97">
        <f>'7.нач, адапт, инв, н-у'!E15</f>
        <v>0</v>
      </c>
      <c r="J42" s="282" t="e">
        <f t="shared" ref="J42" si="9">IF(I42/H42*100&gt;100,100,I42/H42*100)</f>
        <v>#DIV/0!</v>
      </c>
      <c r="K42" s="820" t="e">
        <f>IF(AND(J33="-",J34="-",#REF!="-"),SUM(J40:J41)/2,SUM(J33:J41)/5)</f>
        <v>#REF!</v>
      </c>
      <c r="L42" s="818"/>
      <c r="M42" s="882"/>
      <c r="N42" s="848"/>
      <c r="O42" s="801"/>
      <c r="P42" s="284">
        <f t="shared" si="1"/>
        <v>0</v>
      </c>
      <c r="Q42" s="284">
        <f t="shared" si="2"/>
        <v>0</v>
      </c>
    </row>
    <row r="43" spans="1:24" ht="47.25">
      <c r="A43" s="882"/>
      <c r="B43" s="825"/>
      <c r="C43" s="826"/>
      <c r="D43" s="828"/>
      <c r="E43" s="93" t="s">
        <v>34</v>
      </c>
      <c r="F43" s="107" t="s">
        <v>417</v>
      </c>
      <c r="G43" s="96" t="s">
        <v>45</v>
      </c>
      <c r="H43" s="97">
        <f>'7.нач, адапт, инв, н-у'!D16</f>
        <v>0</v>
      </c>
      <c r="I43" s="97">
        <f>'7.нач, адапт, инв, н-у'!E16</f>
        <v>0</v>
      </c>
      <c r="J43" s="293" t="str">
        <f>IF(AND(H43=0,I43=0),"-",IF(I43/H43*100&gt;100,100,I43/H43*100))</f>
        <v>-</v>
      </c>
      <c r="K43" s="821" t="e">
        <f>IF(AND(J34="-",J40="-",J42="-"),SUM(J41:J41)/2,SUM(J34:J42)/5)</f>
        <v>#DIV/0!</v>
      </c>
      <c r="L43" s="818"/>
      <c r="M43" s="882"/>
      <c r="N43" s="848"/>
      <c r="O43" s="801"/>
      <c r="P43" s="284">
        <f t="shared" si="1"/>
        <v>0</v>
      </c>
      <c r="Q43" s="284">
        <f t="shared" si="2"/>
        <v>0</v>
      </c>
    </row>
    <row r="44" spans="1:24" ht="31.5">
      <c r="A44" s="882"/>
      <c r="B44" s="825"/>
      <c r="C44" s="826"/>
      <c r="D44" s="828"/>
      <c r="E44" s="287" t="s">
        <v>35</v>
      </c>
      <c r="F44" s="292" t="s">
        <v>156</v>
      </c>
      <c r="G44" s="288" t="s">
        <v>44</v>
      </c>
      <c r="H44" s="289">
        <f>'7.нач, адапт, инв, н-у'!H17</f>
        <v>0</v>
      </c>
      <c r="I44" s="289">
        <f>'7.нач, адапт, инв, н-у'!I17</f>
        <v>0</v>
      </c>
      <c r="J44" s="290">
        <f>IF(H44=0,0,IF(I44/H44*100&gt;100,100,I44/H44*100))</f>
        <v>0</v>
      </c>
      <c r="K44" s="291">
        <f>J44</f>
        <v>0</v>
      </c>
      <c r="L44" s="818"/>
      <c r="M44" s="882"/>
      <c r="N44" s="874"/>
      <c r="O44" s="801"/>
      <c r="P44" s="284">
        <f t="shared" si="1"/>
        <v>0</v>
      </c>
      <c r="Q44" s="284">
        <f t="shared" si="2"/>
        <v>0</v>
      </c>
    </row>
    <row r="45" spans="1:24" ht="47.25">
      <c r="A45" s="882"/>
      <c r="B45" s="881" t="s">
        <v>239</v>
      </c>
      <c r="C45" s="826" t="s">
        <v>304</v>
      </c>
      <c r="D45" s="827">
        <v>9</v>
      </c>
      <c r="E45" s="93" t="s">
        <v>34</v>
      </c>
      <c r="F45" s="181" t="s">
        <v>450</v>
      </c>
      <c r="G45" s="96" t="s">
        <v>45</v>
      </c>
      <c r="H45" s="97">
        <f>'8.нач, адапт, инв, н-д'!D13</f>
        <v>0</v>
      </c>
      <c r="I45" s="97">
        <f>'8.нач, адапт, инв, н-д'!E13</f>
        <v>0</v>
      </c>
      <c r="J45" s="293" t="str">
        <f>IF(AND(H45=0,I45=0),"-",IF(I45/H45*100&gt;100,100,I45/H45*100))</f>
        <v>-</v>
      </c>
      <c r="K45" s="819" t="str">
        <f>IF(AND(J45="-",J46="-",J48="-"),J47,SUM(J45:J48)/4)</f>
        <v>-</v>
      </c>
      <c r="L45" s="817" t="e">
        <f>(K45+K49)/2</f>
        <v>#VALUE!</v>
      </c>
      <c r="M45" s="882"/>
      <c r="N45" s="847"/>
      <c r="O45" s="801">
        <v>8</v>
      </c>
      <c r="P45" s="284">
        <f t="shared" si="1"/>
        <v>0</v>
      </c>
      <c r="Q45" s="284">
        <f t="shared" si="2"/>
        <v>0</v>
      </c>
    </row>
    <row r="46" spans="1:24" ht="31.5" customHeight="1">
      <c r="A46" s="882"/>
      <c r="B46" s="881"/>
      <c r="C46" s="826"/>
      <c r="D46" s="827"/>
      <c r="E46" s="93" t="s">
        <v>34</v>
      </c>
      <c r="F46" s="181" t="s">
        <v>415</v>
      </c>
      <c r="G46" s="96" t="s">
        <v>45</v>
      </c>
      <c r="H46" s="97">
        <f>'8.нач, адапт, инв, н-д'!D14</f>
        <v>0</v>
      </c>
      <c r="I46" s="97">
        <f>'8.нач, адапт, инв, н-д'!E14</f>
        <v>0</v>
      </c>
      <c r="J46" s="293" t="str">
        <f>IF(AND(H46=0,I46=0),"-",IF(I46/H46*100&gt;100,100,I46/H46*100))</f>
        <v>-</v>
      </c>
      <c r="K46" s="820" t="e">
        <f>IF(AND(J41="-",J42="-",J45="-"),SUM(J43:J44)/2,SUM(J41:J45)/5)</f>
        <v>#DIV/0!</v>
      </c>
      <c r="L46" s="817"/>
      <c r="M46" s="882"/>
      <c r="N46" s="848"/>
      <c r="O46" s="801"/>
      <c r="P46" s="284">
        <f t="shared" si="1"/>
        <v>0</v>
      </c>
      <c r="Q46" s="284">
        <f t="shared" si="2"/>
        <v>0</v>
      </c>
    </row>
    <row r="47" spans="1:24" ht="47.25">
      <c r="A47" s="882"/>
      <c r="B47" s="825"/>
      <c r="C47" s="826"/>
      <c r="D47" s="828"/>
      <c r="E47" s="93" t="s">
        <v>34</v>
      </c>
      <c r="F47" s="517" t="s">
        <v>416</v>
      </c>
      <c r="G47" s="96" t="s">
        <v>45</v>
      </c>
      <c r="H47" s="97">
        <f>'8.нач, адапт, инв, н-д'!D15</f>
        <v>0</v>
      </c>
      <c r="I47" s="97">
        <f>'8.нач, адапт, инв, н-д'!E15</f>
        <v>0</v>
      </c>
      <c r="J47" s="293" t="str">
        <f>IF(AND(H47=0,I47=0),"-",IF(I47/H47*100&gt;100,100,I47/H47*100))</f>
        <v>-</v>
      </c>
      <c r="K47" s="820" t="e">
        <f>IF(AND(J43="-",J44="-",#REF!="-"),SUM(J45:J46)/2,SUM(J43:J46)/5)</f>
        <v>#REF!</v>
      </c>
      <c r="L47" s="818"/>
      <c r="M47" s="882"/>
      <c r="N47" s="848"/>
      <c r="O47" s="801"/>
      <c r="P47" s="284">
        <f t="shared" si="1"/>
        <v>0</v>
      </c>
      <c r="Q47" s="284">
        <f t="shared" si="2"/>
        <v>0</v>
      </c>
    </row>
    <row r="48" spans="1:24" ht="47.25">
      <c r="A48" s="882"/>
      <c r="B48" s="825"/>
      <c r="C48" s="826"/>
      <c r="D48" s="828"/>
      <c r="E48" s="93" t="s">
        <v>34</v>
      </c>
      <c r="F48" s="107" t="s">
        <v>417</v>
      </c>
      <c r="G48" s="96" t="s">
        <v>45</v>
      </c>
      <c r="H48" s="97">
        <f>'8.нач, адапт, инв, н-д'!D16</f>
        <v>0</v>
      </c>
      <c r="I48" s="97">
        <f>'8.нач, адапт, инв, н-д'!E16</f>
        <v>0</v>
      </c>
      <c r="J48" s="293" t="str">
        <f>IF(AND(H48=0,I48=0),"-",IF(I48/H48*100&gt;100,100,I48/H48*100))</f>
        <v>-</v>
      </c>
      <c r="K48" s="821">
        <f>IF(AND(J44="-",J45="-",J47="-"),SUM(J46:J46)/2,SUM(J44:J47)/5)</f>
        <v>0</v>
      </c>
      <c r="L48" s="818"/>
      <c r="M48" s="882"/>
      <c r="N48" s="848"/>
      <c r="O48" s="801"/>
      <c r="P48" s="284">
        <f t="shared" si="1"/>
        <v>0</v>
      </c>
      <c r="Q48" s="284">
        <f t="shared" si="2"/>
        <v>0</v>
      </c>
    </row>
    <row r="49" spans="1:24" ht="31.5">
      <c r="A49" s="882"/>
      <c r="B49" s="825"/>
      <c r="C49" s="826"/>
      <c r="D49" s="828"/>
      <c r="E49" s="287" t="s">
        <v>35</v>
      </c>
      <c r="F49" s="292" t="s">
        <v>156</v>
      </c>
      <c r="G49" s="288" t="s">
        <v>44</v>
      </c>
      <c r="H49" s="641">
        <f>'8.нач, адапт, инв, н-д'!H17</f>
        <v>1</v>
      </c>
      <c r="I49" s="289">
        <f>'8.нач, адапт, инв, н-д'!I17</f>
        <v>1</v>
      </c>
      <c r="J49" s="290">
        <f>IF(H49=0,0,IF(I49/H49*100&gt;100,100,I49/H49*100))</f>
        <v>100</v>
      </c>
      <c r="K49" s="291">
        <f>J49</f>
        <v>100</v>
      </c>
      <c r="L49" s="818"/>
      <c r="M49" s="882"/>
      <c r="N49" s="874"/>
      <c r="O49" s="801"/>
      <c r="P49" s="284">
        <f t="shared" si="1"/>
        <v>1</v>
      </c>
      <c r="Q49" s="284">
        <f t="shared" si="2"/>
        <v>1</v>
      </c>
    </row>
    <row r="50" spans="1:24">
      <c r="A50" s="882"/>
      <c r="B50" s="822"/>
      <c r="C50" s="814"/>
      <c r="D50" s="810">
        <v>10</v>
      </c>
      <c r="E50" s="93"/>
      <c r="F50" s="460"/>
      <c r="G50" s="96"/>
      <c r="H50" s="461"/>
      <c r="I50" s="461"/>
      <c r="J50" s="462"/>
      <c r="K50" s="856"/>
      <c r="L50" s="818"/>
      <c r="M50" s="882"/>
      <c r="N50" s="806"/>
      <c r="O50" s="802"/>
      <c r="P50" s="284">
        <f t="shared" si="1"/>
        <v>0</v>
      </c>
      <c r="Q50" s="284">
        <f t="shared" si="2"/>
        <v>0</v>
      </c>
      <c r="R50" s="92"/>
      <c r="T50" s="92"/>
      <c r="U50" s="92"/>
      <c r="V50" s="92"/>
      <c r="W50" s="92"/>
      <c r="X50" s="92"/>
    </row>
    <row r="51" spans="1:24">
      <c r="A51" s="882"/>
      <c r="B51" s="823"/>
      <c r="C51" s="815"/>
      <c r="D51" s="811"/>
      <c r="E51" s="93"/>
      <c r="F51" s="460"/>
      <c r="G51" s="96"/>
      <c r="H51" s="461"/>
      <c r="I51" s="461"/>
      <c r="J51" s="462"/>
      <c r="K51" s="857"/>
      <c r="L51" s="818"/>
      <c r="M51" s="882"/>
      <c r="N51" s="806"/>
      <c r="O51" s="802"/>
      <c r="P51" s="284">
        <f t="shared" si="1"/>
        <v>0</v>
      </c>
      <c r="Q51" s="284">
        <f t="shared" si="2"/>
        <v>0</v>
      </c>
      <c r="R51" s="92"/>
      <c r="T51" s="92"/>
      <c r="U51" s="92"/>
      <c r="V51" s="92"/>
      <c r="W51" s="92"/>
      <c r="X51" s="92"/>
    </row>
    <row r="52" spans="1:24">
      <c r="A52" s="882"/>
      <c r="B52" s="823"/>
      <c r="C52" s="815"/>
      <c r="D52" s="811"/>
      <c r="E52" s="93"/>
      <c r="F52" s="460"/>
      <c r="G52" s="96"/>
      <c r="H52" s="461"/>
      <c r="I52" s="461"/>
      <c r="J52" s="462"/>
      <c r="K52" s="857"/>
      <c r="L52" s="818"/>
      <c r="M52" s="882"/>
      <c r="N52" s="806"/>
      <c r="O52" s="802"/>
      <c r="P52" s="284">
        <f t="shared" si="1"/>
        <v>0</v>
      </c>
      <c r="Q52" s="284">
        <f t="shared" si="2"/>
        <v>0</v>
      </c>
      <c r="R52" s="92"/>
      <c r="T52" s="92"/>
      <c r="U52" s="92"/>
      <c r="V52" s="92"/>
      <c r="W52" s="92"/>
      <c r="X52" s="92"/>
    </row>
    <row r="53" spans="1:24">
      <c r="A53" s="882"/>
      <c r="B53" s="823"/>
      <c r="C53" s="815"/>
      <c r="D53" s="811"/>
      <c r="E53" s="93"/>
      <c r="F53" s="460"/>
      <c r="G53" s="96"/>
      <c r="H53" s="461"/>
      <c r="I53" s="461"/>
      <c r="J53" s="462"/>
      <c r="K53" s="857"/>
      <c r="L53" s="818"/>
      <c r="M53" s="882"/>
      <c r="N53" s="806"/>
      <c r="O53" s="802"/>
      <c r="P53" s="284">
        <f t="shared" si="1"/>
        <v>0</v>
      </c>
      <c r="Q53" s="284">
        <f t="shared" si="2"/>
        <v>0</v>
      </c>
      <c r="R53" s="92"/>
      <c r="T53" s="92"/>
      <c r="U53" s="92"/>
      <c r="V53" s="92"/>
      <c r="W53" s="92"/>
      <c r="X53" s="92"/>
    </row>
    <row r="54" spans="1:24">
      <c r="A54" s="882"/>
      <c r="B54" s="824"/>
      <c r="C54" s="816"/>
      <c r="D54" s="812"/>
      <c r="E54" s="287"/>
      <c r="F54" s="292"/>
      <c r="G54" s="288"/>
      <c r="H54" s="289"/>
      <c r="I54" s="289"/>
      <c r="J54" s="459"/>
      <c r="K54" s="474"/>
      <c r="L54" s="818"/>
      <c r="M54" s="882"/>
      <c r="N54" s="806"/>
      <c r="O54" s="802"/>
      <c r="P54" s="284">
        <f t="shared" si="1"/>
        <v>0</v>
      </c>
      <c r="Q54" s="284">
        <f t="shared" si="2"/>
        <v>0</v>
      </c>
      <c r="R54" s="92"/>
      <c r="T54" s="92"/>
      <c r="U54" s="92"/>
      <c r="V54" s="92"/>
      <c r="W54" s="92"/>
      <c r="X54" s="92"/>
    </row>
    <row r="55" spans="1:24">
      <c r="A55" s="882"/>
      <c r="B55" s="825"/>
      <c r="C55" s="813"/>
      <c r="D55" s="810">
        <v>11</v>
      </c>
      <c r="E55" s="93"/>
      <c r="F55" s="460"/>
      <c r="G55" s="96"/>
      <c r="H55" s="461"/>
      <c r="I55" s="461"/>
      <c r="J55" s="462"/>
      <c r="K55" s="856"/>
      <c r="L55" s="818"/>
      <c r="M55" s="882"/>
      <c r="N55" s="806"/>
      <c r="O55" s="802"/>
      <c r="P55" s="284">
        <f t="shared" si="1"/>
        <v>0</v>
      </c>
      <c r="Q55" s="284">
        <f t="shared" si="2"/>
        <v>0</v>
      </c>
      <c r="R55" s="92"/>
      <c r="T55" s="92"/>
      <c r="U55" s="92"/>
      <c r="V55" s="92"/>
      <c r="W55" s="92"/>
      <c r="X55" s="92"/>
    </row>
    <row r="56" spans="1:24">
      <c r="A56" s="882"/>
      <c r="B56" s="825"/>
      <c r="C56" s="813"/>
      <c r="D56" s="811"/>
      <c r="E56" s="93"/>
      <c r="F56" s="460"/>
      <c r="G56" s="96"/>
      <c r="H56" s="461"/>
      <c r="I56" s="461"/>
      <c r="J56" s="462"/>
      <c r="K56" s="857"/>
      <c r="L56" s="818"/>
      <c r="M56" s="882"/>
      <c r="N56" s="806"/>
      <c r="O56" s="802"/>
      <c r="P56" s="284">
        <f t="shared" si="1"/>
        <v>0</v>
      </c>
      <c r="Q56" s="284">
        <f t="shared" si="2"/>
        <v>0</v>
      </c>
      <c r="R56" s="92"/>
      <c r="T56" s="92"/>
      <c r="U56" s="92"/>
      <c r="V56" s="92"/>
      <c r="W56" s="92"/>
      <c r="X56" s="92"/>
    </row>
    <row r="57" spans="1:24">
      <c r="A57" s="882"/>
      <c r="B57" s="825"/>
      <c r="C57" s="813"/>
      <c r="D57" s="811"/>
      <c r="E57" s="93"/>
      <c r="F57" s="460"/>
      <c r="G57" s="96"/>
      <c r="H57" s="461"/>
      <c r="I57" s="461"/>
      <c r="J57" s="462"/>
      <c r="K57" s="857"/>
      <c r="L57" s="818"/>
      <c r="M57" s="882"/>
      <c r="N57" s="806"/>
      <c r="O57" s="802"/>
      <c r="P57" s="284">
        <f t="shared" si="1"/>
        <v>0</v>
      </c>
      <c r="Q57" s="284">
        <f t="shared" si="2"/>
        <v>0</v>
      </c>
      <c r="R57" s="92"/>
      <c r="T57" s="92"/>
      <c r="U57" s="92"/>
      <c r="V57" s="92"/>
      <c r="W57" s="92"/>
      <c r="X57" s="92"/>
    </row>
    <row r="58" spans="1:24">
      <c r="A58" s="882"/>
      <c r="B58" s="825"/>
      <c r="C58" s="813"/>
      <c r="D58" s="811"/>
      <c r="E58" s="93"/>
      <c r="F58" s="460"/>
      <c r="G58" s="96"/>
      <c r="H58" s="461"/>
      <c r="I58" s="461"/>
      <c r="J58" s="462"/>
      <c r="K58" s="857"/>
      <c r="L58" s="818"/>
      <c r="M58" s="882"/>
      <c r="N58" s="806"/>
      <c r="O58" s="802"/>
      <c r="P58" s="284">
        <f t="shared" si="1"/>
        <v>0</v>
      </c>
      <c r="Q58" s="284">
        <f t="shared" si="2"/>
        <v>0</v>
      </c>
      <c r="R58" s="92"/>
      <c r="T58" s="92"/>
      <c r="U58" s="92"/>
      <c r="V58" s="92"/>
      <c r="W58" s="92"/>
      <c r="X58" s="92"/>
    </row>
    <row r="59" spans="1:24">
      <c r="A59" s="882"/>
      <c r="B59" s="825"/>
      <c r="C59" s="813"/>
      <c r="D59" s="812"/>
      <c r="E59" s="287"/>
      <c r="F59" s="292"/>
      <c r="G59" s="288"/>
      <c r="H59" s="289"/>
      <c r="I59" s="289"/>
      <c r="J59" s="459"/>
      <c r="K59" s="474"/>
      <c r="L59" s="818"/>
      <c r="M59" s="882"/>
      <c r="N59" s="806"/>
      <c r="O59" s="802"/>
      <c r="P59" s="284">
        <f t="shared" si="1"/>
        <v>0</v>
      </c>
      <c r="Q59" s="284">
        <f t="shared" si="2"/>
        <v>0</v>
      </c>
      <c r="R59" s="92"/>
      <c r="T59" s="92"/>
      <c r="U59" s="92"/>
      <c r="V59" s="92"/>
      <c r="W59" s="92"/>
      <c r="X59" s="92"/>
    </row>
    <row r="60" spans="1:24" ht="47.25" customHeight="1">
      <c r="A60" s="882"/>
      <c r="B60" s="825" t="s">
        <v>306</v>
      </c>
      <c r="C60" s="826" t="s">
        <v>307</v>
      </c>
      <c r="D60" s="827">
        <v>12</v>
      </c>
      <c r="E60" s="93" t="s">
        <v>34</v>
      </c>
      <c r="F60" s="181" t="s">
        <v>450</v>
      </c>
      <c r="G60" s="96" t="s">
        <v>45</v>
      </c>
      <c r="H60" s="97">
        <f>'10.нач, угл, инв, н-у'!D13</f>
        <v>0</v>
      </c>
      <c r="I60" s="97">
        <f>'10.нач, угл, инв, н-у'!E13</f>
        <v>0</v>
      </c>
      <c r="J60" s="293" t="str">
        <f>IF(AND(H60=0,I60=0),"-",IF(I60/H60*100&gt;100,100,I60/H60*100))</f>
        <v>-</v>
      </c>
      <c r="K60" s="819" t="e">
        <f>IF(AND(J60="-",J61="-",J63="-"),J62,SUM(J60:J63)/4)</f>
        <v>#DIV/0!</v>
      </c>
      <c r="L60" s="817" t="e">
        <f>(K60+K64)/2</f>
        <v>#DIV/0!</v>
      </c>
      <c r="M60" s="882"/>
      <c r="N60" s="847"/>
      <c r="O60" s="801">
        <v>10</v>
      </c>
      <c r="P60" s="284">
        <f t="shared" si="1"/>
        <v>0</v>
      </c>
      <c r="Q60" s="284">
        <f t="shared" si="2"/>
        <v>0</v>
      </c>
    </row>
    <row r="61" spans="1:24" ht="31.5" customHeight="1">
      <c r="A61" s="882"/>
      <c r="B61" s="825"/>
      <c r="C61" s="826"/>
      <c r="D61" s="827"/>
      <c r="E61" s="93" t="s">
        <v>34</v>
      </c>
      <c r="F61" s="181" t="s">
        <v>415</v>
      </c>
      <c r="G61" s="96" t="s">
        <v>45</v>
      </c>
      <c r="H61" s="97">
        <f>'10.нач, угл, инв, н-у'!D14</f>
        <v>0</v>
      </c>
      <c r="I61" s="97">
        <f>'10.нач, угл, инв, н-у'!E14</f>
        <v>0</v>
      </c>
      <c r="J61" s="293" t="str">
        <f>IF(AND(H61=0,I61=0),"-",IF(I61/H61*100&gt;100,100,I61/H61*100))</f>
        <v>-</v>
      </c>
      <c r="K61" s="820">
        <f>IF(AND(J46="-",J47="-",J60="-"),SUM(J48:J49)/2,SUM(J46:J60)/5)</f>
        <v>50</v>
      </c>
      <c r="L61" s="817"/>
      <c r="M61" s="882"/>
      <c r="N61" s="848"/>
      <c r="O61" s="801"/>
      <c r="P61" s="284">
        <f t="shared" si="1"/>
        <v>0</v>
      </c>
      <c r="Q61" s="284">
        <f t="shared" si="2"/>
        <v>0</v>
      </c>
    </row>
    <row r="62" spans="1:24" ht="47.25">
      <c r="A62" s="882"/>
      <c r="B62" s="825"/>
      <c r="C62" s="826"/>
      <c r="D62" s="828"/>
      <c r="E62" s="93" t="s">
        <v>34</v>
      </c>
      <c r="F62" s="517" t="s">
        <v>416</v>
      </c>
      <c r="G62" s="96" t="s">
        <v>45</v>
      </c>
      <c r="H62" s="97">
        <f>'10.нач, угл, инв, н-у'!D15</f>
        <v>0</v>
      </c>
      <c r="I62" s="97">
        <f>'10.нач, угл, инв, н-у'!E15</f>
        <v>0</v>
      </c>
      <c r="J62" s="282" t="e">
        <f t="shared" ref="J62" si="10">IF(I62/H62*100&gt;100,100,I62/H62*100)</f>
        <v>#DIV/0!</v>
      </c>
      <c r="K62" s="820" t="e">
        <f>IF(AND(J48="-",J49="-",#REF!="-"),SUM(J60:J61)/2,SUM(J48:J61)/5)</f>
        <v>#REF!</v>
      </c>
      <c r="L62" s="818"/>
      <c r="M62" s="882"/>
      <c r="N62" s="848"/>
      <c r="O62" s="801"/>
      <c r="P62" s="284">
        <f t="shared" si="1"/>
        <v>0</v>
      </c>
      <c r="Q62" s="284">
        <f t="shared" si="2"/>
        <v>0</v>
      </c>
    </row>
    <row r="63" spans="1:24" ht="47.25">
      <c r="A63" s="882"/>
      <c r="B63" s="825"/>
      <c r="C63" s="826"/>
      <c r="D63" s="828"/>
      <c r="E63" s="93" t="s">
        <v>34</v>
      </c>
      <c r="F63" s="107" t="s">
        <v>417</v>
      </c>
      <c r="G63" s="96" t="s">
        <v>45</v>
      </c>
      <c r="H63" s="97">
        <f>'10.нач, угл, инв, н-у'!D16</f>
        <v>0</v>
      </c>
      <c r="I63" s="97">
        <f>'10.нач, угл, инв, н-у'!E16</f>
        <v>0</v>
      </c>
      <c r="J63" s="293" t="str">
        <f>IF(AND(H63=0,I63=0),"-",IF(I63/H63*100&gt;100,100,I63/H63*100))</f>
        <v>-</v>
      </c>
      <c r="K63" s="821" t="e">
        <f>IF(AND(J49="-",J60="-",J62="-"),SUM(J61:J61)/2,SUM(J49:J62)/5)</f>
        <v>#DIV/0!</v>
      </c>
      <c r="L63" s="818"/>
      <c r="M63" s="882"/>
      <c r="N63" s="848"/>
      <c r="O63" s="801"/>
      <c r="P63" s="284">
        <f t="shared" si="1"/>
        <v>0</v>
      </c>
      <c r="Q63" s="284">
        <f t="shared" si="2"/>
        <v>0</v>
      </c>
    </row>
    <row r="64" spans="1:24" ht="31.5">
      <c r="A64" s="882"/>
      <c r="B64" s="825"/>
      <c r="C64" s="826"/>
      <c r="D64" s="828"/>
      <c r="E64" s="287" t="s">
        <v>35</v>
      </c>
      <c r="F64" s="292" t="s">
        <v>156</v>
      </c>
      <c r="G64" s="288" t="s">
        <v>44</v>
      </c>
      <c r="H64" s="289">
        <f>'10.нач, угл, инв, н-у'!H17</f>
        <v>0</v>
      </c>
      <c r="I64" s="289">
        <f>'10.нач, угл, инв, н-у'!I17</f>
        <v>0</v>
      </c>
      <c r="J64" s="290">
        <f>IF(H64=0,0,IF(I64/H64*100&gt;100,100,I64/H64*100))</f>
        <v>0</v>
      </c>
      <c r="K64" s="291">
        <f>J64</f>
        <v>0</v>
      </c>
      <c r="L64" s="818"/>
      <c r="M64" s="882"/>
      <c r="N64" s="874"/>
      <c r="O64" s="801"/>
      <c r="P64" s="284">
        <f t="shared" si="1"/>
        <v>0</v>
      </c>
      <c r="Q64" s="284">
        <f t="shared" si="2"/>
        <v>0</v>
      </c>
    </row>
    <row r="65" spans="1:24" ht="47.25" customHeight="1">
      <c r="A65" s="882"/>
      <c r="B65" s="825" t="s">
        <v>240</v>
      </c>
      <c r="C65" s="813" t="s">
        <v>305</v>
      </c>
      <c r="D65" s="827">
        <v>13</v>
      </c>
      <c r="E65" s="93" t="s">
        <v>34</v>
      </c>
      <c r="F65" s="181" t="s">
        <v>450</v>
      </c>
      <c r="G65" s="96" t="s">
        <v>45</v>
      </c>
      <c r="H65" s="97">
        <f>'9.нач, угл, н-у, н-у'!D13</f>
        <v>0</v>
      </c>
      <c r="I65" s="97">
        <f>'9.нач, угл, н-у, н-у'!E13</f>
        <v>0</v>
      </c>
      <c r="J65" s="293" t="str">
        <f>IF(AND(H65=0,I65=0),"-",IF(I65/H65*100&gt;100,100,I65/H65*100))</f>
        <v>-</v>
      </c>
      <c r="K65" s="819" t="e">
        <f>IF(AND(J65="-",J66="-",J68="-"),J67,SUM(J65:J68)/4)</f>
        <v>#DIV/0!</v>
      </c>
      <c r="L65" s="817" t="e">
        <f>(K65+K69)/2</f>
        <v>#DIV/0!</v>
      </c>
      <c r="M65" s="882"/>
      <c r="N65" s="847"/>
      <c r="O65" s="801">
        <v>9</v>
      </c>
      <c r="P65" s="284">
        <f t="shared" si="1"/>
        <v>0</v>
      </c>
      <c r="Q65" s="284">
        <f t="shared" si="2"/>
        <v>0</v>
      </c>
    </row>
    <row r="66" spans="1:24" ht="31.5" customHeight="1">
      <c r="A66" s="882"/>
      <c r="B66" s="825"/>
      <c r="C66" s="813"/>
      <c r="D66" s="827"/>
      <c r="E66" s="93" t="s">
        <v>34</v>
      </c>
      <c r="F66" s="181" t="s">
        <v>415</v>
      </c>
      <c r="G66" s="96" t="s">
        <v>45</v>
      </c>
      <c r="H66" s="97">
        <f>'9.нач, угл, н-у, н-у'!D14</f>
        <v>0</v>
      </c>
      <c r="I66" s="97">
        <f>'9.нач, угл, н-у, н-у'!E14</f>
        <v>0</v>
      </c>
      <c r="J66" s="293" t="str">
        <f>IF(AND(H66=0,I66=0),"-",IF(I66/H66*100&gt;100,100,I66/H66*100))</f>
        <v>-</v>
      </c>
      <c r="K66" s="820" t="e">
        <f>IF(AND(J61="-",J62="-",J65="-"),SUM(J63:J64)/2,SUM(J61:J65)/5)</f>
        <v>#DIV/0!</v>
      </c>
      <c r="L66" s="817"/>
      <c r="M66" s="882"/>
      <c r="N66" s="848"/>
      <c r="O66" s="801"/>
      <c r="P66" s="284">
        <f t="shared" si="1"/>
        <v>0</v>
      </c>
      <c r="Q66" s="284">
        <f t="shared" si="2"/>
        <v>0</v>
      </c>
    </row>
    <row r="67" spans="1:24" ht="47.25">
      <c r="A67" s="882"/>
      <c r="B67" s="825"/>
      <c r="C67" s="813"/>
      <c r="D67" s="828"/>
      <c r="E67" s="93" t="s">
        <v>34</v>
      </c>
      <c r="F67" s="517" t="s">
        <v>416</v>
      </c>
      <c r="G67" s="96" t="s">
        <v>45</v>
      </c>
      <c r="H67" s="97">
        <f>'9.нач, угл, н-у, н-у'!D15</f>
        <v>0</v>
      </c>
      <c r="I67" s="97">
        <f>'9.нач, угл, н-у, н-у'!E15</f>
        <v>0</v>
      </c>
      <c r="J67" s="282" t="e">
        <f t="shared" ref="J67" si="11">IF(I67/H67*100&gt;100,100,I67/H67*100)</f>
        <v>#DIV/0!</v>
      </c>
      <c r="K67" s="820" t="e">
        <f>IF(AND(J63="-",J64="-",#REF!="-"),SUM(J65:J66)/2,SUM(J63:J66)/5)</f>
        <v>#REF!</v>
      </c>
      <c r="L67" s="818"/>
      <c r="M67" s="882"/>
      <c r="N67" s="848"/>
      <c r="O67" s="801"/>
      <c r="P67" s="284">
        <f t="shared" si="1"/>
        <v>0</v>
      </c>
      <c r="Q67" s="284">
        <f t="shared" si="2"/>
        <v>0</v>
      </c>
    </row>
    <row r="68" spans="1:24" ht="47.25">
      <c r="A68" s="882"/>
      <c r="B68" s="825"/>
      <c r="C68" s="813"/>
      <c r="D68" s="828"/>
      <c r="E68" s="93" t="s">
        <v>34</v>
      </c>
      <c r="F68" s="107" t="s">
        <v>417</v>
      </c>
      <c r="G68" s="96" t="s">
        <v>45</v>
      </c>
      <c r="H68" s="97">
        <f>'9.нач, угл, н-у, н-у'!D16</f>
        <v>0</v>
      </c>
      <c r="I68" s="97">
        <f>'9.нач, угл, н-у, н-у'!E16</f>
        <v>0</v>
      </c>
      <c r="J68" s="293" t="str">
        <f>IF(AND(H68=0,I68=0),"-",IF(I68/H68*100&gt;100,100,I68/H68*100))</f>
        <v>-</v>
      </c>
      <c r="K68" s="821" t="e">
        <f>IF(AND(J64="-",J65="-",J67="-"),SUM(J66:J66)/2,SUM(J64:J67)/5)</f>
        <v>#DIV/0!</v>
      </c>
      <c r="L68" s="818"/>
      <c r="M68" s="882"/>
      <c r="N68" s="848"/>
      <c r="O68" s="801"/>
      <c r="P68" s="284">
        <f t="shared" si="1"/>
        <v>0</v>
      </c>
      <c r="Q68" s="284">
        <f t="shared" si="2"/>
        <v>0</v>
      </c>
    </row>
    <row r="69" spans="1:24" ht="31.5">
      <c r="A69" s="882"/>
      <c r="B69" s="825"/>
      <c r="C69" s="813"/>
      <c r="D69" s="828"/>
      <c r="E69" s="287" t="s">
        <v>35</v>
      </c>
      <c r="F69" s="292" t="s">
        <v>156</v>
      </c>
      <c r="G69" s="288" t="s">
        <v>44</v>
      </c>
      <c r="H69" s="289">
        <f>'9.нач, угл, н-у, н-у'!H17</f>
        <v>0</v>
      </c>
      <c r="I69" s="289">
        <f>'9.нач, угл, н-у, н-у'!I17</f>
        <v>0</v>
      </c>
      <c r="J69" s="290">
        <f>IF(H69=0,0,IF(I69/H69*100&gt;100,100,I69/H69*100))</f>
        <v>0</v>
      </c>
      <c r="K69" s="291">
        <f>J69</f>
        <v>0</v>
      </c>
      <c r="L69" s="818"/>
      <c r="M69" s="882"/>
      <c r="N69" s="874"/>
      <c r="O69" s="801"/>
      <c r="P69" s="284">
        <f t="shared" si="1"/>
        <v>0</v>
      </c>
      <c r="Q69" s="284">
        <f t="shared" si="2"/>
        <v>0</v>
      </c>
    </row>
    <row r="70" spans="1:24" ht="47.25" customHeight="1">
      <c r="A70" s="882"/>
      <c r="B70" s="825" t="s">
        <v>241</v>
      </c>
      <c r="C70" s="826" t="s">
        <v>309</v>
      </c>
      <c r="D70" s="827">
        <v>14</v>
      </c>
      <c r="E70" s="93" t="s">
        <v>34</v>
      </c>
      <c r="F70" s="181" t="s">
        <v>450</v>
      </c>
      <c r="G70" s="96" t="s">
        <v>45</v>
      </c>
      <c r="H70" s="97">
        <f>'12.нач, н-у, инв, н-у'!D13</f>
        <v>0</v>
      </c>
      <c r="I70" s="97">
        <f>'12.нач, н-у, инв, н-у'!E13</f>
        <v>0</v>
      </c>
      <c r="J70" s="293" t="str">
        <f>IF(AND(H70=0,I70=0),"-",IF(I70/H70*100&gt;100,100,I70/H70*100))</f>
        <v>-</v>
      </c>
      <c r="K70" s="819" t="str">
        <f>IF(AND(J70="-",J71="-",J73="-"),J72,SUM(J70:J73)/4)</f>
        <v>-</v>
      </c>
      <c r="L70" s="817" t="e">
        <f>(K70+K74)/2</f>
        <v>#VALUE!</v>
      </c>
      <c r="M70" s="882"/>
      <c r="N70" s="847"/>
      <c r="O70" s="801">
        <v>12</v>
      </c>
      <c r="P70" s="284">
        <f t="shared" ref="P70:P133" si="12">IF(H70&gt;0,1,0)</f>
        <v>0</v>
      </c>
      <c r="Q70" s="284">
        <f t="shared" ref="Q70:Q133" si="13">IF(I70&gt;0,1,0)</f>
        <v>0</v>
      </c>
    </row>
    <row r="71" spans="1:24" ht="31.5" customHeight="1">
      <c r="A71" s="882"/>
      <c r="B71" s="825"/>
      <c r="C71" s="826"/>
      <c r="D71" s="827"/>
      <c r="E71" s="93" t="s">
        <v>34</v>
      </c>
      <c r="F71" s="181" t="s">
        <v>415</v>
      </c>
      <c r="G71" s="96" t="s">
        <v>45</v>
      </c>
      <c r="H71" s="97">
        <f>'12.нач, н-у, инв, н-у'!D14</f>
        <v>0</v>
      </c>
      <c r="I71" s="97">
        <f>'12.нач, н-у, инв, н-у'!E14</f>
        <v>0</v>
      </c>
      <c r="J71" s="293" t="str">
        <f>IF(AND(H71=0,I71=0),"-",IF(I71/H71*100&gt;100,100,I71/H71*100))</f>
        <v>-</v>
      </c>
      <c r="K71" s="820" t="e">
        <f>IF(AND(J66="-",J67="-",J70="-"),SUM(J68:J69)/2,SUM(J66:J70)/5)</f>
        <v>#DIV/0!</v>
      </c>
      <c r="L71" s="817"/>
      <c r="M71" s="882"/>
      <c r="N71" s="848"/>
      <c r="O71" s="801"/>
      <c r="P71" s="284">
        <f t="shared" si="12"/>
        <v>0</v>
      </c>
      <c r="Q71" s="284">
        <f t="shared" si="13"/>
        <v>0</v>
      </c>
    </row>
    <row r="72" spans="1:24" ht="47.25">
      <c r="A72" s="882"/>
      <c r="B72" s="825"/>
      <c r="C72" s="826"/>
      <c r="D72" s="828"/>
      <c r="E72" s="93" t="s">
        <v>34</v>
      </c>
      <c r="F72" s="517" t="s">
        <v>416</v>
      </c>
      <c r="G72" s="96" t="s">
        <v>45</v>
      </c>
      <c r="H72" s="97">
        <f>'12.нач, н-у, инв, н-у'!D15</f>
        <v>0</v>
      </c>
      <c r="I72" s="97">
        <f>'12.нач, н-у, инв, н-у'!E15</f>
        <v>0</v>
      </c>
      <c r="J72" s="293" t="str">
        <f>IF(AND(H72=0,I72=0),"-",IF(I72/H72*100&gt;100,100,I72/H72*100))</f>
        <v>-</v>
      </c>
      <c r="K72" s="820" t="e">
        <f>IF(AND(J68="-",J69="-",#REF!="-"),SUM(J70:J71)/2,SUM(J68:J71)/5)</f>
        <v>#REF!</v>
      </c>
      <c r="L72" s="818"/>
      <c r="M72" s="882"/>
      <c r="N72" s="848"/>
      <c r="O72" s="801"/>
      <c r="P72" s="284">
        <f t="shared" si="12"/>
        <v>0</v>
      </c>
      <c r="Q72" s="284">
        <f t="shared" si="13"/>
        <v>0</v>
      </c>
    </row>
    <row r="73" spans="1:24" ht="47.25">
      <c r="A73" s="882"/>
      <c r="B73" s="825"/>
      <c r="C73" s="826"/>
      <c r="D73" s="828"/>
      <c r="E73" s="93" t="s">
        <v>34</v>
      </c>
      <c r="F73" s="107" t="s">
        <v>417</v>
      </c>
      <c r="G73" s="96" t="s">
        <v>45</v>
      </c>
      <c r="H73" s="97">
        <f>'12.нач, н-у, инв, н-у'!D16</f>
        <v>0</v>
      </c>
      <c r="I73" s="97">
        <f>'12.нач, н-у, инв, н-у'!E16</f>
        <v>0</v>
      </c>
      <c r="J73" s="293" t="str">
        <f>IF(AND(H73=0,I73=0),"-",IF(I73/H73*100&gt;100,100,I73/H73*100))</f>
        <v>-</v>
      </c>
      <c r="K73" s="821">
        <f>IF(AND(J69="-",J70="-",J72="-"),SUM(J71:J71)/2,SUM(J69:J72)/5)</f>
        <v>0</v>
      </c>
      <c r="L73" s="818"/>
      <c r="M73" s="882"/>
      <c r="N73" s="848"/>
      <c r="O73" s="801"/>
      <c r="P73" s="284">
        <f t="shared" si="12"/>
        <v>0</v>
      </c>
      <c r="Q73" s="284">
        <f t="shared" si="13"/>
        <v>0</v>
      </c>
    </row>
    <row r="74" spans="1:24" ht="31.5">
      <c r="A74" s="882"/>
      <c r="B74" s="825"/>
      <c r="C74" s="826"/>
      <c r="D74" s="828"/>
      <c r="E74" s="287" t="s">
        <v>35</v>
      </c>
      <c r="F74" s="292" t="s">
        <v>156</v>
      </c>
      <c r="G74" s="288" t="s">
        <v>44</v>
      </c>
      <c r="H74" s="641">
        <f>'12.нач, н-у, инв, н-у'!H17</f>
        <v>2.33</v>
      </c>
      <c r="I74" s="289">
        <f>'12.нач, н-у, инв, н-у'!I17</f>
        <v>1.5</v>
      </c>
      <c r="J74" s="290">
        <f>IF(H74=0,0,IF(I74/H74*100&gt;100,100,I74/H74*100))</f>
        <v>64.377682403433482</v>
      </c>
      <c r="K74" s="291">
        <f>J74</f>
        <v>64.377682403433482</v>
      </c>
      <c r="L74" s="818"/>
      <c r="M74" s="882"/>
      <c r="N74" s="874"/>
      <c r="O74" s="801"/>
      <c r="P74" s="284">
        <f t="shared" si="12"/>
        <v>1</v>
      </c>
      <c r="Q74" s="284">
        <f t="shared" si="13"/>
        <v>1</v>
      </c>
    </row>
    <row r="75" spans="1:24" ht="47.25" customHeight="1">
      <c r="A75" s="882"/>
      <c r="B75" s="825" t="s">
        <v>168</v>
      </c>
      <c r="C75" s="813" t="s">
        <v>308</v>
      </c>
      <c r="D75" s="827">
        <v>15</v>
      </c>
      <c r="E75" s="93" t="s">
        <v>34</v>
      </c>
      <c r="F75" s="181" t="s">
        <v>450</v>
      </c>
      <c r="G75" s="96" t="s">
        <v>45</v>
      </c>
      <c r="H75" s="97">
        <f>'11.нач, н-у, инв, н-д'!D13</f>
        <v>0</v>
      </c>
      <c r="I75" s="97">
        <f>'11.нач, н-у, инв, н-д'!E13</f>
        <v>0</v>
      </c>
      <c r="J75" s="293" t="str">
        <f>IF(AND(H75=0,I75=0),"-",IF(I75/H75*100&gt;100,100,I75/H75*100))</f>
        <v>-</v>
      </c>
      <c r="K75" s="819" t="e">
        <f>IF(AND(J75="-",J76="-",J78="-"),J77,SUM(J75:J78)/4)</f>
        <v>#DIV/0!</v>
      </c>
      <c r="L75" s="817" t="e">
        <f>(K75+K79)/2</f>
        <v>#DIV/0!</v>
      </c>
      <c r="M75" s="882"/>
      <c r="N75" s="847"/>
      <c r="O75" s="801">
        <v>11</v>
      </c>
      <c r="P75" s="284">
        <f t="shared" si="12"/>
        <v>0</v>
      </c>
      <c r="Q75" s="284">
        <f t="shared" si="13"/>
        <v>0</v>
      </c>
    </row>
    <row r="76" spans="1:24" ht="31.5" customHeight="1">
      <c r="A76" s="882"/>
      <c r="B76" s="825"/>
      <c r="C76" s="813"/>
      <c r="D76" s="827"/>
      <c r="E76" s="93" t="s">
        <v>34</v>
      </c>
      <c r="F76" s="181" t="s">
        <v>415</v>
      </c>
      <c r="G76" s="96" t="s">
        <v>45</v>
      </c>
      <c r="H76" s="97">
        <f>'11.нач, н-у, инв, н-д'!D14</f>
        <v>0</v>
      </c>
      <c r="I76" s="97">
        <f>'11.нач, н-у, инв, н-д'!E14</f>
        <v>0</v>
      </c>
      <c r="J76" s="293" t="str">
        <f>IF(AND(H76=0,I76=0),"-",IF(I76/H76*100&gt;100,100,I76/H76*100))</f>
        <v>-</v>
      </c>
      <c r="K76" s="820">
        <f>IF(AND(J71="-",J72="-",J75="-"),SUM(J73:J74)/2,SUM(J71:J75)/5)</f>
        <v>32.188841201716741</v>
      </c>
      <c r="L76" s="817"/>
      <c r="M76" s="882"/>
      <c r="N76" s="848"/>
      <c r="O76" s="801"/>
      <c r="P76" s="284">
        <f t="shared" si="12"/>
        <v>0</v>
      </c>
      <c r="Q76" s="284">
        <f t="shared" si="13"/>
        <v>0</v>
      </c>
    </row>
    <row r="77" spans="1:24" ht="47.25">
      <c r="A77" s="882"/>
      <c r="B77" s="825"/>
      <c r="C77" s="813"/>
      <c r="D77" s="828"/>
      <c r="E77" s="93" t="s">
        <v>34</v>
      </c>
      <c r="F77" s="517" t="s">
        <v>416</v>
      </c>
      <c r="G77" s="96" t="s">
        <v>45</v>
      </c>
      <c r="H77" s="97">
        <f>'11.нач, н-у, инв, н-д'!D15</f>
        <v>0</v>
      </c>
      <c r="I77" s="97">
        <f>'11.нач, н-у, инв, н-д'!E15</f>
        <v>0</v>
      </c>
      <c r="J77" s="282" t="e">
        <f t="shared" ref="J77" si="14">IF(I77/H77*100&gt;100,100,I77/H77*100)</f>
        <v>#DIV/0!</v>
      </c>
      <c r="K77" s="820" t="e">
        <f>IF(AND(J73="-",J74="-",#REF!="-"),SUM(J75:J76)/2,SUM(J73:J76)/5)</f>
        <v>#REF!</v>
      </c>
      <c r="L77" s="818"/>
      <c r="M77" s="882"/>
      <c r="N77" s="848"/>
      <c r="O77" s="801"/>
      <c r="P77" s="284">
        <f t="shared" si="12"/>
        <v>0</v>
      </c>
      <c r="Q77" s="284">
        <f t="shared" si="13"/>
        <v>0</v>
      </c>
    </row>
    <row r="78" spans="1:24" ht="47.25">
      <c r="A78" s="882"/>
      <c r="B78" s="825"/>
      <c r="C78" s="813"/>
      <c r="D78" s="828"/>
      <c r="E78" s="93" t="s">
        <v>34</v>
      </c>
      <c r="F78" s="107" t="s">
        <v>417</v>
      </c>
      <c r="G78" s="96" t="s">
        <v>45</v>
      </c>
      <c r="H78" s="97">
        <f>'11.нач, н-у, инв, н-д'!D16</f>
        <v>0</v>
      </c>
      <c r="I78" s="97">
        <f>'11.нач, н-у, инв, н-д'!E16</f>
        <v>0</v>
      </c>
      <c r="J78" s="293" t="str">
        <f>IF(AND(H78=0,I78=0),"-",IF(I78/H78*100&gt;100,100,I78/H78*100))</f>
        <v>-</v>
      </c>
      <c r="K78" s="821" t="e">
        <f>IF(AND(J74="-",J75="-",J77="-"),SUM(J76:J76)/2,SUM(J74:J77)/5)</f>
        <v>#DIV/0!</v>
      </c>
      <c r="L78" s="818"/>
      <c r="M78" s="882"/>
      <c r="N78" s="848"/>
      <c r="O78" s="801"/>
      <c r="P78" s="284">
        <f t="shared" si="12"/>
        <v>0</v>
      </c>
      <c r="Q78" s="284">
        <f t="shared" si="13"/>
        <v>0</v>
      </c>
    </row>
    <row r="79" spans="1:24" ht="31.5">
      <c r="A79" s="882"/>
      <c r="B79" s="825"/>
      <c r="C79" s="813"/>
      <c r="D79" s="828"/>
      <c r="E79" s="287" t="s">
        <v>35</v>
      </c>
      <c r="F79" s="292" t="s">
        <v>156</v>
      </c>
      <c r="G79" s="288" t="s">
        <v>44</v>
      </c>
      <c r="H79" s="289">
        <f>'11.нач, н-у, инв, н-д'!H17</f>
        <v>0</v>
      </c>
      <c r="I79" s="289">
        <f>'11.нач, н-у, инв, н-д'!I17</f>
        <v>0</v>
      </c>
      <c r="J79" s="290">
        <f>IF(H79=0,0,IF(I79/H79*100&gt;100,100,I79/H79*100))</f>
        <v>0</v>
      </c>
      <c r="K79" s="291">
        <f>J79</f>
        <v>0</v>
      </c>
      <c r="L79" s="818"/>
      <c r="M79" s="882"/>
      <c r="N79" s="874"/>
      <c r="O79" s="801"/>
      <c r="P79" s="284">
        <f t="shared" si="12"/>
        <v>0</v>
      </c>
      <c r="Q79" s="284">
        <f t="shared" si="13"/>
        <v>0</v>
      </c>
    </row>
    <row r="80" spans="1:24">
      <c r="A80" s="882"/>
      <c r="B80" s="825"/>
      <c r="C80" s="826"/>
      <c r="D80" s="810">
        <v>16</v>
      </c>
      <c r="E80" s="93"/>
      <c r="F80" s="460"/>
      <c r="G80" s="96"/>
      <c r="H80" s="461"/>
      <c r="I80" s="461"/>
      <c r="J80" s="462"/>
      <c r="K80" s="856"/>
      <c r="L80" s="807"/>
      <c r="M80" s="882"/>
      <c r="N80" s="847"/>
      <c r="O80" s="802"/>
      <c r="P80" s="284">
        <f t="shared" si="12"/>
        <v>0</v>
      </c>
      <c r="Q80" s="284">
        <f t="shared" si="13"/>
        <v>0</v>
      </c>
      <c r="R80" s="92"/>
      <c r="T80" s="92"/>
      <c r="U80" s="92"/>
      <c r="V80" s="92"/>
      <c r="W80" s="92"/>
      <c r="X80" s="92"/>
    </row>
    <row r="81" spans="1:24">
      <c r="A81" s="882"/>
      <c r="B81" s="825"/>
      <c r="C81" s="826"/>
      <c r="D81" s="811"/>
      <c r="E81" s="93"/>
      <c r="F81" s="460"/>
      <c r="G81" s="96"/>
      <c r="H81" s="461"/>
      <c r="I81" s="461"/>
      <c r="J81" s="462"/>
      <c r="K81" s="857"/>
      <c r="L81" s="808"/>
      <c r="M81" s="882"/>
      <c r="N81" s="905"/>
      <c r="O81" s="802"/>
      <c r="P81" s="284">
        <f t="shared" si="12"/>
        <v>0</v>
      </c>
      <c r="Q81" s="284">
        <f t="shared" si="13"/>
        <v>0</v>
      </c>
      <c r="R81" s="92"/>
      <c r="T81" s="92"/>
      <c r="U81" s="92"/>
      <c r="V81" s="92"/>
      <c r="W81" s="92"/>
      <c r="X81" s="92"/>
    </row>
    <row r="82" spans="1:24">
      <c r="A82" s="882"/>
      <c r="B82" s="825"/>
      <c r="C82" s="826"/>
      <c r="D82" s="811"/>
      <c r="E82" s="93"/>
      <c r="F82" s="460"/>
      <c r="G82" s="96"/>
      <c r="H82" s="461"/>
      <c r="I82" s="461"/>
      <c r="J82" s="462"/>
      <c r="K82" s="857"/>
      <c r="L82" s="808"/>
      <c r="M82" s="882"/>
      <c r="N82" s="905"/>
      <c r="O82" s="802"/>
      <c r="P82" s="284">
        <f t="shared" si="12"/>
        <v>0</v>
      </c>
      <c r="Q82" s="284">
        <f t="shared" si="13"/>
        <v>0</v>
      </c>
      <c r="R82" s="92"/>
      <c r="T82" s="92"/>
      <c r="U82" s="92"/>
      <c r="V82" s="92"/>
      <c r="W82" s="92"/>
      <c r="X82" s="92"/>
    </row>
    <row r="83" spans="1:24">
      <c r="A83" s="882"/>
      <c r="B83" s="825"/>
      <c r="C83" s="826"/>
      <c r="D83" s="811"/>
      <c r="E83" s="93"/>
      <c r="F83" s="460"/>
      <c r="G83" s="96"/>
      <c r="H83" s="461"/>
      <c r="I83" s="461"/>
      <c r="J83" s="462"/>
      <c r="K83" s="858"/>
      <c r="L83" s="808"/>
      <c r="M83" s="882"/>
      <c r="N83" s="905"/>
      <c r="O83" s="802"/>
      <c r="P83" s="284">
        <f t="shared" si="12"/>
        <v>0</v>
      </c>
      <c r="Q83" s="284">
        <f t="shared" si="13"/>
        <v>0</v>
      </c>
      <c r="R83" s="92"/>
      <c r="T83" s="92"/>
      <c r="U83" s="92"/>
      <c r="V83" s="92"/>
      <c r="W83" s="92"/>
      <c r="X83" s="92"/>
    </row>
    <row r="84" spans="1:24">
      <c r="A84" s="882"/>
      <c r="B84" s="825"/>
      <c r="C84" s="826"/>
      <c r="D84" s="812"/>
      <c r="E84" s="287"/>
      <c r="F84" s="292"/>
      <c r="G84" s="288"/>
      <c r="H84" s="289"/>
      <c r="I84" s="289"/>
      <c r="J84" s="459"/>
      <c r="K84" s="464"/>
      <c r="L84" s="809"/>
      <c r="M84" s="882"/>
      <c r="N84" s="906"/>
      <c r="O84" s="802"/>
      <c r="P84" s="284">
        <f t="shared" si="12"/>
        <v>0</v>
      </c>
      <c r="Q84" s="284">
        <f t="shared" si="13"/>
        <v>0</v>
      </c>
      <c r="R84" s="92"/>
      <c r="T84" s="92"/>
      <c r="U84" s="92"/>
      <c r="V84" s="92"/>
      <c r="W84" s="92"/>
      <c r="X84" s="92"/>
    </row>
    <row r="85" spans="1:24" ht="47.25">
      <c r="A85" s="882"/>
      <c r="B85" s="825" t="s">
        <v>169</v>
      </c>
      <c r="C85" s="826" t="s">
        <v>208</v>
      </c>
      <c r="D85" s="827">
        <v>17</v>
      </c>
      <c r="E85" s="93" t="s">
        <v>34</v>
      </c>
      <c r="F85" s="181" t="s">
        <v>450</v>
      </c>
      <c r="G85" s="96" t="s">
        <v>45</v>
      </c>
      <c r="H85" s="97">
        <f>'13.нач, н-у, н-у, н-у'!D13</f>
        <v>75.400000000000006</v>
      </c>
      <c r="I85" s="97">
        <f>'13.нач, н-у, н-у, н-у'!E13</f>
        <v>84.4</v>
      </c>
      <c r="J85" s="293">
        <f>IF(AND(H85=0,I85=0),"-",IF(I85/H85*100&gt;100,100,I85/H85*100))</f>
        <v>100</v>
      </c>
      <c r="K85" s="819">
        <f>IF(AND(J85="-",J86="-",J88="-"),J87,SUM(J85:J88)/4)</f>
        <v>75</v>
      </c>
      <c r="L85" s="817">
        <f>(K85+K89)/2</f>
        <v>86.695414743737217</v>
      </c>
      <c r="M85" s="882"/>
      <c r="N85" s="847"/>
      <c r="O85" s="801">
        <v>13</v>
      </c>
      <c r="P85" s="284">
        <f t="shared" si="12"/>
        <v>1</v>
      </c>
      <c r="Q85" s="284">
        <f t="shared" si="13"/>
        <v>1</v>
      </c>
    </row>
    <row r="86" spans="1:24" ht="31.5" customHeight="1">
      <c r="A86" s="882"/>
      <c r="B86" s="825"/>
      <c r="C86" s="826"/>
      <c r="D86" s="827"/>
      <c r="E86" s="93" t="s">
        <v>34</v>
      </c>
      <c r="F86" s="181" t="s">
        <v>415</v>
      </c>
      <c r="G86" s="96" t="s">
        <v>45</v>
      </c>
      <c r="H86" s="97">
        <f>'13.нач, н-у, н-у, н-у'!D14</f>
        <v>2.7</v>
      </c>
      <c r="I86" s="97">
        <f>'13.нач, н-у, н-у, н-у'!E14</f>
        <v>2.8</v>
      </c>
      <c r="J86" s="293">
        <f>IF(AND(H86=0,I86=0),"-",IF(I86/H86*100&gt;100,100,I86/H86*100))</f>
        <v>100</v>
      </c>
      <c r="K86" s="820" t="e">
        <f>IF(AND(J76="-",J77="-",J85="-"),SUM(J78:J79)/2,SUM(J76:J85)/5)</f>
        <v>#DIV/0!</v>
      </c>
      <c r="L86" s="817"/>
      <c r="M86" s="882"/>
      <c r="N86" s="848"/>
      <c r="O86" s="801"/>
      <c r="P86" s="284">
        <f t="shared" si="12"/>
        <v>1</v>
      </c>
      <c r="Q86" s="284">
        <f t="shared" si="13"/>
        <v>1</v>
      </c>
    </row>
    <row r="87" spans="1:24" ht="47.25">
      <c r="A87" s="882"/>
      <c r="B87" s="825"/>
      <c r="C87" s="826"/>
      <c r="D87" s="828"/>
      <c r="E87" s="93" t="s">
        <v>34</v>
      </c>
      <c r="F87" s="517" t="s">
        <v>416</v>
      </c>
      <c r="G87" s="96" t="s">
        <v>45</v>
      </c>
      <c r="H87" s="97">
        <f>'13.нач, н-у, н-у, н-у'!D15</f>
        <v>18.8</v>
      </c>
      <c r="I87" s="97">
        <f>'13.нач, н-у, н-у, н-у'!E15</f>
        <v>0</v>
      </c>
      <c r="J87" s="282">
        <f t="shared" ref="J87" si="15">IF(I87/H87*100&gt;100,100,I87/H87*100)</f>
        <v>0</v>
      </c>
      <c r="K87" s="820" t="e">
        <f>IF(AND(J78="-",J79="-",#REF!="-"),SUM(J85:J86)/2,SUM(J78:J86)/5)</f>
        <v>#REF!</v>
      </c>
      <c r="L87" s="818"/>
      <c r="M87" s="882"/>
      <c r="N87" s="848"/>
      <c r="O87" s="801"/>
      <c r="P87" s="284">
        <f t="shared" si="12"/>
        <v>1</v>
      </c>
      <c r="Q87" s="284">
        <f t="shared" si="13"/>
        <v>0</v>
      </c>
    </row>
    <row r="88" spans="1:24" ht="47.25">
      <c r="A88" s="882"/>
      <c r="B88" s="825"/>
      <c r="C88" s="826"/>
      <c r="D88" s="828"/>
      <c r="E88" s="93" t="s">
        <v>34</v>
      </c>
      <c r="F88" s="107" t="s">
        <v>417</v>
      </c>
      <c r="G88" s="96" t="s">
        <v>45</v>
      </c>
      <c r="H88" s="97">
        <f>'13.нач, н-у, н-у, н-у'!D16</f>
        <v>100</v>
      </c>
      <c r="I88" s="97">
        <f>'13.нач, н-у, н-у, н-у'!E16</f>
        <v>150</v>
      </c>
      <c r="J88" s="293">
        <f>IF(AND(H88=0,I88=0),"-",IF(I88/H88*100&gt;100,100,I88/H88*100))</f>
        <v>100</v>
      </c>
      <c r="K88" s="821">
        <f>IF(AND(J79="-",J85="-",J87="-"),SUM(J86:J86)/2,SUM(J79:J87)/5)</f>
        <v>40</v>
      </c>
      <c r="L88" s="818"/>
      <c r="M88" s="882"/>
      <c r="N88" s="848"/>
      <c r="O88" s="801"/>
      <c r="P88" s="284">
        <f t="shared" si="12"/>
        <v>1</v>
      </c>
      <c r="Q88" s="284">
        <f t="shared" si="13"/>
        <v>1</v>
      </c>
    </row>
    <row r="89" spans="1:24" ht="31.5">
      <c r="A89" s="882"/>
      <c r="B89" s="825"/>
      <c r="C89" s="826"/>
      <c r="D89" s="828"/>
      <c r="E89" s="287" t="s">
        <v>35</v>
      </c>
      <c r="F89" s="292" t="s">
        <v>156</v>
      </c>
      <c r="G89" s="288" t="s">
        <v>44</v>
      </c>
      <c r="H89" s="641">
        <f>'13.нач, н-у, н-у, н-у'!H17</f>
        <v>738.89</v>
      </c>
      <c r="I89" s="289">
        <f>'13.нач, н-у, н-у, н-у'!I17</f>
        <v>727</v>
      </c>
      <c r="J89" s="290">
        <f>IF(H89=0,0,IF(I89/H89*100&gt;100,100,I89/H89*100))</f>
        <v>98.390829487474448</v>
      </c>
      <c r="K89" s="291">
        <f>J89</f>
        <v>98.390829487474448</v>
      </c>
      <c r="L89" s="818"/>
      <c r="M89" s="882"/>
      <c r="N89" s="874"/>
      <c r="O89" s="801"/>
      <c r="P89" s="284">
        <f t="shared" si="12"/>
        <v>1</v>
      </c>
      <c r="Q89" s="284">
        <f t="shared" si="13"/>
        <v>1</v>
      </c>
    </row>
    <row r="90" spans="1:24" ht="47.25">
      <c r="A90" s="882"/>
      <c r="B90" s="825" t="s">
        <v>170</v>
      </c>
      <c r="C90" s="813" t="s">
        <v>311</v>
      </c>
      <c r="D90" s="827">
        <v>18</v>
      </c>
      <c r="E90" s="93" t="s">
        <v>34</v>
      </c>
      <c r="F90" s="181" t="s">
        <v>450</v>
      </c>
      <c r="G90" s="96" t="s">
        <v>45</v>
      </c>
      <c r="H90" s="97">
        <f>'15.нач, н-у, н-у, н-д'!D13</f>
        <v>0</v>
      </c>
      <c r="I90" s="97">
        <f>'15.нач, н-у, н-у, н-д'!E13</f>
        <v>0</v>
      </c>
      <c r="J90" s="293" t="str">
        <f>IF(AND(H90=0,I90=0),"-",IF(I90/H90*100&gt;100,100,I90/H90*100))</f>
        <v>-</v>
      </c>
      <c r="K90" s="819" t="str">
        <f>IF(AND(J90="-",J91="-",J93="-"),J92,SUM(J90:J93)/4)</f>
        <v>-</v>
      </c>
      <c r="L90" s="817" t="e">
        <f>(K90+K94)/2</f>
        <v>#VALUE!</v>
      </c>
      <c r="M90" s="882"/>
      <c r="N90" s="847"/>
      <c r="O90" s="801">
        <v>15</v>
      </c>
      <c r="P90" s="284">
        <f t="shared" si="12"/>
        <v>0</v>
      </c>
      <c r="Q90" s="284">
        <f t="shared" si="13"/>
        <v>0</v>
      </c>
    </row>
    <row r="91" spans="1:24" ht="31.5" customHeight="1">
      <c r="A91" s="882"/>
      <c r="B91" s="825"/>
      <c r="C91" s="813"/>
      <c r="D91" s="827"/>
      <c r="E91" s="93" t="s">
        <v>34</v>
      </c>
      <c r="F91" s="181" t="s">
        <v>415</v>
      </c>
      <c r="G91" s="96" t="s">
        <v>45</v>
      </c>
      <c r="H91" s="97">
        <f>'15.нач, н-у, н-у, н-д'!D14</f>
        <v>0</v>
      </c>
      <c r="I91" s="97">
        <f>'15.нач, н-у, н-у, н-д'!E14</f>
        <v>0</v>
      </c>
      <c r="J91" s="293" t="str">
        <f>IF(AND(H91=0,I91=0),"-",IF(I91/H91*100&gt;100,100,I91/H91*100))</f>
        <v>-</v>
      </c>
      <c r="K91" s="820">
        <f>IF(AND(J86="-",J87="-",J90="-"),SUM(J88:J89)/2,SUM(J86:J90)/5)</f>
        <v>59.678165897494885</v>
      </c>
      <c r="L91" s="817"/>
      <c r="M91" s="882"/>
      <c r="N91" s="848"/>
      <c r="O91" s="801"/>
      <c r="P91" s="284">
        <f t="shared" si="12"/>
        <v>0</v>
      </c>
      <c r="Q91" s="284">
        <f t="shared" si="13"/>
        <v>0</v>
      </c>
    </row>
    <row r="92" spans="1:24" ht="47.25">
      <c r="A92" s="882"/>
      <c r="B92" s="825"/>
      <c r="C92" s="813"/>
      <c r="D92" s="828"/>
      <c r="E92" s="93" t="s">
        <v>34</v>
      </c>
      <c r="F92" s="517" t="s">
        <v>416</v>
      </c>
      <c r="G92" s="96" t="s">
        <v>45</v>
      </c>
      <c r="H92" s="97">
        <f>'15.нач, н-у, н-у, н-д'!D15</f>
        <v>0</v>
      </c>
      <c r="I92" s="97">
        <f>'15.нач, н-у, н-у, н-д'!E15</f>
        <v>0</v>
      </c>
      <c r="J92" s="293" t="str">
        <f>IF(AND(H92=0,I92=0),"-",IF(I92/H92*100&gt;100,100,I92/H92*100))</f>
        <v>-</v>
      </c>
      <c r="K92" s="820" t="e">
        <f>IF(AND(J88="-",J89="-",#REF!="-"),SUM(J90:J91)/2,SUM(J88:J91)/5)</f>
        <v>#REF!</v>
      </c>
      <c r="L92" s="818"/>
      <c r="M92" s="882"/>
      <c r="N92" s="848"/>
      <c r="O92" s="801"/>
      <c r="P92" s="284">
        <f t="shared" si="12"/>
        <v>0</v>
      </c>
      <c r="Q92" s="284">
        <f t="shared" si="13"/>
        <v>0</v>
      </c>
    </row>
    <row r="93" spans="1:24" ht="47.25">
      <c r="A93" s="882"/>
      <c r="B93" s="825"/>
      <c r="C93" s="813"/>
      <c r="D93" s="828"/>
      <c r="E93" s="93" t="s">
        <v>34</v>
      </c>
      <c r="F93" s="107" t="s">
        <v>417</v>
      </c>
      <c r="G93" s="96" t="s">
        <v>45</v>
      </c>
      <c r="H93" s="97">
        <f>'15.нач, н-у, н-у, н-д'!D16</f>
        <v>0</v>
      </c>
      <c r="I93" s="97">
        <f>'15.нач, н-у, н-у, н-д'!E16</f>
        <v>0</v>
      </c>
      <c r="J93" s="293" t="str">
        <f>IF(AND(H93=0,I93=0),"-",IF(I93/H93*100&gt;100,100,I93/H93*100))</f>
        <v>-</v>
      </c>
      <c r="K93" s="821">
        <f>IF(AND(J89="-",J90="-",J92="-"),SUM(J91:J91)/2,SUM(J89:J92)/5)</f>
        <v>19.678165897494889</v>
      </c>
      <c r="L93" s="818"/>
      <c r="M93" s="882"/>
      <c r="N93" s="848"/>
      <c r="O93" s="801"/>
      <c r="P93" s="284">
        <f t="shared" si="12"/>
        <v>0</v>
      </c>
      <c r="Q93" s="284">
        <f t="shared" si="13"/>
        <v>0</v>
      </c>
    </row>
    <row r="94" spans="1:24" ht="31.5">
      <c r="A94" s="882"/>
      <c r="B94" s="825"/>
      <c r="C94" s="813"/>
      <c r="D94" s="828"/>
      <c r="E94" s="287" t="s">
        <v>35</v>
      </c>
      <c r="F94" s="292" t="s">
        <v>156</v>
      </c>
      <c r="G94" s="288" t="s">
        <v>44</v>
      </c>
      <c r="H94" s="641">
        <f>'15.нач, н-у, н-у, н-д'!H17</f>
        <v>1</v>
      </c>
      <c r="I94" s="289">
        <f>'15.нач, н-у, н-у, н-д'!I17</f>
        <v>1</v>
      </c>
      <c r="J94" s="290">
        <f>IF(H94=0,0,IF(I94/H94*100&gt;100,100,I94/H94*100))</f>
        <v>100</v>
      </c>
      <c r="K94" s="291">
        <f>J94</f>
        <v>100</v>
      </c>
      <c r="L94" s="818"/>
      <c r="M94" s="882"/>
      <c r="N94" s="874"/>
      <c r="O94" s="801"/>
      <c r="P94" s="284">
        <f t="shared" si="12"/>
        <v>1</v>
      </c>
      <c r="Q94" s="284">
        <f t="shared" si="13"/>
        <v>1</v>
      </c>
    </row>
    <row r="95" spans="1:24" ht="47.25" customHeight="1">
      <c r="A95" s="882"/>
      <c r="B95" s="825" t="s">
        <v>242</v>
      </c>
      <c r="C95" s="813" t="s">
        <v>310</v>
      </c>
      <c r="D95" s="827">
        <v>19</v>
      </c>
      <c r="E95" s="93" t="s">
        <v>34</v>
      </c>
      <c r="F95" s="181" t="s">
        <v>450</v>
      </c>
      <c r="G95" s="96" t="s">
        <v>45</v>
      </c>
      <c r="H95" s="97">
        <f>'14.нач, н-у, н-у, мед'!D13</f>
        <v>0</v>
      </c>
      <c r="I95" s="97">
        <f>'14.нач, н-у, н-у, мед'!E13</f>
        <v>0</v>
      </c>
      <c r="J95" s="293" t="str">
        <f>IF(AND(H95=0,I95=0),"-",IF(I95/H95*100&gt;100,100,I95/H95*100))</f>
        <v>-</v>
      </c>
      <c r="K95" s="819" t="e">
        <f>IF(AND(J95="-",J96="-",J98="-"),J97,SUM(J95:J98)/4)</f>
        <v>#DIV/0!</v>
      </c>
      <c r="L95" s="817" t="e">
        <f>(K95+K99)/2</f>
        <v>#DIV/0!</v>
      </c>
      <c r="M95" s="882"/>
      <c r="N95" s="847"/>
      <c r="O95" s="801">
        <v>14</v>
      </c>
      <c r="P95" s="284">
        <f t="shared" si="12"/>
        <v>0</v>
      </c>
      <c r="Q95" s="284">
        <f t="shared" si="13"/>
        <v>0</v>
      </c>
    </row>
    <row r="96" spans="1:24" ht="31.5" customHeight="1">
      <c r="A96" s="882"/>
      <c r="B96" s="825"/>
      <c r="C96" s="813"/>
      <c r="D96" s="827"/>
      <c r="E96" s="93" t="s">
        <v>34</v>
      </c>
      <c r="F96" s="181" t="s">
        <v>415</v>
      </c>
      <c r="G96" s="96" t="s">
        <v>45</v>
      </c>
      <c r="H96" s="97">
        <f>'14.нач, н-у, н-у, мед'!D14</f>
        <v>0</v>
      </c>
      <c r="I96" s="97">
        <f>'14.нач, н-у, н-у, мед'!E14</f>
        <v>0</v>
      </c>
      <c r="J96" s="293" t="str">
        <f>IF(AND(H96=0,I96=0),"-",IF(I96/H96*100&gt;100,100,I96/H96*100))</f>
        <v>-</v>
      </c>
      <c r="K96" s="820">
        <f>IF(AND(J91="-",J92="-",J95="-"),SUM(J93:J94)/2,SUM(J91:J95)/5)</f>
        <v>50</v>
      </c>
      <c r="L96" s="817"/>
      <c r="M96" s="882"/>
      <c r="N96" s="848"/>
      <c r="O96" s="801"/>
      <c r="P96" s="284">
        <f t="shared" si="12"/>
        <v>0</v>
      </c>
      <c r="Q96" s="284">
        <f t="shared" si="13"/>
        <v>0</v>
      </c>
    </row>
    <row r="97" spans="1:24" ht="47.25">
      <c r="A97" s="882"/>
      <c r="B97" s="825"/>
      <c r="C97" s="813"/>
      <c r="D97" s="828"/>
      <c r="E97" s="93" t="s">
        <v>34</v>
      </c>
      <c r="F97" s="517" t="s">
        <v>416</v>
      </c>
      <c r="G97" s="96" t="s">
        <v>45</v>
      </c>
      <c r="H97" s="97">
        <f>'14.нач, н-у, н-у, мед'!D15</f>
        <v>0</v>
      </c>
      <c r="I97" s="97">
        <f>'14.нач, н-у, н-у, мед'!E15</f>
        <v>0</v>
      </c>
      <c r="J97" s="282" t="e">
        <f t="shared" ref="J97" si="16">IF(I97/H97*100&gt;100,100,I97/H97*100)</f>
        <v>#DIV/0!</v>
      </c>
      <c r="K97" s="820" t="e">
        <f>IF(AND(J93="-",J94="-",#REF!="-"),SUM(J95:J96)/2,SUM(J93:J96)/5)</f>
        <v>#REF!</v>
      </c>
      <c r="L97" s="818"/>
      <c r="M97" s="882"/>
      <c r="N97" s="848"/>
      <c r="O97" s="801"/>
      <c r="P97" s="284">
        <f t="shared" si="12"/>
        <v>0</v>
      </c>
      <c r="Q97" s="284">
        <f t="shared" si="13"/>
        <v>0</v>
      </c>
    </row>
    <row r="98" spans="1:24" ht="47.25">
      <c r="A98" s="882"/>
      <c r="B98" s="825"/>
      <c r="C98" s="813"/>
      <c r="D98" s="828"/>
      <c r="E98" s="93" t="s">
        <v>34</v>
      </c>
      <c r="F98" s="107" t="s">
        <v>417</v>
      </c>
      <c r="G98" s="96" t="s">
        <v>45</v>
      </c>
      <c r="H98" s="97">
        <f>'14.нач, н-у, н-у, мед'!D16</f>
        <v>0</v>
      </c>
      <c r="I98" s="97">
        <f>'14.нач, н-у, н-у, мед'!E16</f>
        <v>0</v>
      </c>
      <c r="J98" s="293" t="str">
        <f>IF(AND(H98=0,I98=0),"-",IF(I98/H98*100&gt;100,100,I98/H98*100))</f>
        <v>-</v>
      </c>
      <c r="K98" s="821" t="e">
        <f>IF(AND(J94="-",J95="-",J97="-"),SUM(J96:J96)/2,SUM(J94:J97)/5)</f>
        <v>#DIV/0!</v>
      </c>
      <c r="L98" s="818"/>
      <c r="M98" s="882"/>
      <c r="N98" s="848"/>
      <c r="O98" s="801"/>
      <c r="P98" s="284">
        <f t="shared" si="12"/>
        <v>0</v>
      </c>
      <c r="Q98" s="284">
        <f t="shared" si="13"/>
        <v>0</v>
      </c>
    </row>
    <row r="99" spans="1:24" ht="31.5">
      <c r="A99" s="882"/>
      <c r="B99" s="825"/>
      <c r="C99" s="813"/>
      <c r="D99" s="828"/>
      <c r="E99" s="287" t="s">
        <v>35</v>
      </c>
      <c r="F99" s="292" t="s">
        <v>156</v>
      </c>
      <c r="G99" s="288" t="s">
        <v>44</v>
      </c>
      <c r="H99" s="289">
        <f>'14.нач, н-у, н-у, мед'!H17</f>
        <v>0</v>
      </c>
      <c r="I99" s="289">
        <f>'14.нач, н-у, н-у, мед'!I17</f>
        <v>0</v>
      </c>
      <c r="J99" s="290">
        <f>IF(H99=0,0,IF(I99/H99*100&gt;100,100,I99/H99*100))</f>
        <v>0</v>
      </c>
      <c r="K99" s="291">
        <f>J99</f>
        <v>0</v>
      </c>
      <c r="L99" s="818"/>
      <c r="M99" s="882"/>
      <c r="N99" s="874"/>
      <c r="O99" s="801"/>
      <c r="P99" s="284">
        <f t="shared" si="12"/>
        <v>0</v>
      </c>
      <c r="Q99" s="284">
        <f t="shared" si="13"/>
        <v>0</v>
      </c>
    </row>
    <row r="100" spans="1:24" ht="51" customHeight="1">
      <c r="A100" s="882"/>
      <c r="B100" s="875" t="s">
        <v>171</v>
      </c>
      <c r="C100" s="876" t="s">
        <v>312</v>
      </c>
      <c r="D100" s="877">
        <v>20</v>
      </c>
      <c r="E100" s="93" t="s">
        <v>34</v>
      </c>
      <c r="F100" s="182" t="s">
        <v>451</v>
      </c>
      <c r="G100" s="96" t="s">
        <v>45</v>
      </c>
      <c r="H100" s="97">
        <f>'16.осн, адапт, ОВЗ, н-у'!D13</f>
        <v>0</v>
      </c>
      <c r="I100" s="97">
        <f>'16.осн, адапт, ОВЗ, н-у'!E13</f>
        <v>0</v>
      </c>
      <c r="J100" s="293" t="str">
        <f>IF(AND(H100=0,I100=0),"-",IF(I100/H100*100&gt;100,100,I100/H100*100))</f>
        <v>-</v>
      </c>
      <c r="K100" s="819" t="e">
        <f>IF(AND(J100="-",J101="-",J103="-"),J102,SUM(J100:J103)/4)</f>
        <v>#DIV/0!</v>
      </c>
      <c r="L100" s="817" t="e">
        <f>(K100+K104)/2</f>
        <v>#DIV/0!</v>
      </c>
      <c r="M100" s="882"/>
      <c r="N100" s="847"/>
      <c r="O100" s="801">
        <v>16</v>
      </c>
      <c r="P100" s="284">
        <f t="shared" si="12"/>
        <v>0</v>
      </c>
      <c r="Q100" s="284">
        <f t="shared" si="13"/>
        <v>0</v>
      </c>
    </row>
    <row r="101" spans="1:24" ht="51" customHeight="1">
      <c r="A101" s="882"/>
      <c r="B101" s="875"/>
      <c r="C101" s="876"/>
      <c r="D101" s="877"/>
      <c r="E101" s="93" t="s">
        <v>34</v>
      </c>
      <c r="F101" s="182" t="s">
        <v>424</v>
      </c>
      <c r="G101" s="96" t="s">
        <v>45</v>
      </c>
      <c r="H101" s="97">
        <f>'16.осн, адапт, ОВЗ, н-у'!D14</f>
        <v>0</v>
      </c>
      <c r="I101" s="97">
        <f>'16.осн, адапт, ОВЗ, н-у'!E14</f>
        <v>0</v>
      </c>
      <c r="J101" s="293" t="str">
        <f>IF(AND(H101=0,I101=0),"-",IF(I101/H101*100&gt;100,100,I101/H101*100))</f>
        <v>-</v>
      </c>
      <c r="K101" s="820" t="e">
        <f>IF(AND(#REF!="-",#REF!="-",J100="-"),SUM(#REF!)/2,SUM(J100:J100)/5)</f>
        <v>#REF!</v>
      </c>
      <c r="L101" s="817"/>
      <c r="M101" s="882"/>
      <c r="N101" s="848"/>
      <c r="O101" s="801"/>
      <c r="P101" s="284">
        <f t="shared" si="12"/>
        <v>0</v>
      </c>
      <c r="Q101" s="284">
        <f t="shared" si="13"/>
        <v>0</v>
      </c>
    </row>
    <row r="102" spans="1:24" ht="51" customHeight="1">
      <c r="A102" s="882"/>
      <c r="B102" s="875"/>
      <c r="C102" s="876"/>
      <c r="D102" s="878"/>
      <c r="E102" s="93" t="s">
        <v>34</v>
      </c>
      <c r="F102" s="517" t="s">
        <v>425</v>
      </c>
      <c r="G102" s="96" t="s">
        <v>45</v>
      </c>
      <c r="H102" s="97">
        <f>'16.осн, адапт, ОВЗ, н-у'!D15</f>
        <v>0</v>
      </c>
      <c r="I102" s="97">
        <f>'16.осн, адапт, ОВЗ, н-у'!E15</f>
        <v>0</v>
      </c>
      <c r="J102" s="282" t="e">
        <f t="shared" ref="J102" si="17">IF(I102/H102*100&gt;100,100,I102/H102*100)</f>
        <v>#DIV/0!</v>
      </c>
      <c r="K102" s="820" t="e">
        <f>IF(AND(#REF!="-",#REF!="-",#REF!="-"),SUM(J100:J101)/2,SUM(J100:J101)/5)</f>
        <v>#REF!</v>
      </c>
      <c r="L102" s="818"/>
      <c r="M102" s="882"/>
      <c r="N102" s="848"/>
      <c r="O102" s="801"/>
      <c r="P102" s="284">
        <f t="shared" si="12"/>
        <v>0</v>
      </c>
      <c r="Q102" s="284">
        <f t="shared" si="13"/>
        <v>0</v>
      </c>
    </row>
    <row r="103" spans="1:24" ht="51" customHeight="1">
      <c r="A103" s="882"/>
      <c r="B103" s="875"/>
      <c r="C103" s="876"/>
      <c r="D103" s="878"/>
      <c r="E103" s="93" t="s">
        <v>34</v>
      </c>
      <c r="F103" s="608" t="s">
        <v>410</v>
      </c>
      <c r="G103" s="96" t="s">
        <v>45</v>
      </c>
      <c r="H103" s="97">
        <f>'16.осн, адапт, ОВЗ, н-у'!D16</f>
        <v>0</v>
      </c>
      <c r="I103" s="97">
        <f>'16.осн, адапт, ОВЗ, н-у'!E16</f>
        <v>0</v>
      </c>
      <c r="J103" s="293" t="str">
        <f>IF(AND(H103=0,I103=0),"-",IF(I103/H103*100&gt;100,100,I103/H103*100))</f>
        <v>-</v>
      </c>
      <c r="K103" s="821" t="e">
        <f>IF(AND(#REF!="-",J100="-",J102="-"),SUM(J101:J101)/2,SUM(J100:J102)/5)</f>
        <v>#REF!</v>
      </c>
      <c r="L103" s="818"/>
      <c r="M103" s="882"/>
      <c r="N103" s="848"/>
      <c r="O103" s="801"/>
      <c r="P103" s="284">
        <f t="shared" si="12"/>
        <v>0</v>
      </c>
      <c r="Q103" s="284">
        <f t="shared" si="13"/>
        <v>0</v>
      </c>
    </row>
    <row r="104" spans="1:24" ht="31.5" customHeight="1">
      <c r="A104" s="882"/>
      <c r="B104" s="875"/>
      <c r="C104" s="876"/>
      <c r="D104" s="878"/>
      <c r="E104" s="287" t="s">
        <v>35</v>
      </c>
      <c r="F104" s="292" t="s">
        <v>156</v>
      </c>
      <c r="G104" s="288" t="s">
        <v>44</v>
      </c>
      <c r="H104" s="289">
        <f>'16.осн, адапт, ОВЗ, н-у'!H17</f>
        <v>3</v>
      </c>
      <c r="I104" s="289">
        <f>'16.осн, адапт, ОВЗ, н-у'!I17</f>
        <v>4</v>
      </c>
      <c r="J104" s="290">
        <f>IF(H104=0,0,IF(I104/H104*100&gt;100,100,I104/H104*100))</f>
        <v>100</v>
      </c>
      <c r="K104" s="291">
        <f>J104</f>
        <v>100</v>
      </c>
      <c r="L104" s="818"/>
      <c r="M104" s="882"/>
      <c r="N104" s="874"/>
      <c r="O104" s="801"/>
      <c r="P104" s="284">
        <f t="shared" si="12"/>
        <v>1</v>
      </c>
      <c r="Q104" s="284">
        <f t="shared" si="13"/>
        <v>1</v>
      </c>
    </row>
    <row r="105" spans="1:24" ht="47.25">
      <c r="A105" s="882"/>
      <c r="B105" s="875" t="s">
        <v>243</v>
      </c>
      <c r="C105" s="876" t="s">
        <v>313</v>
      </c>
      <c r="D105" s="877">
        <v>21</v>
      </c>
      <c r="E105" s="93" t="s">
        <v>34</v>
      </c>
      <c r="F105" s="182" t="s">
        <v>451</v>
      </c>
      <c r="G105" s="96" t="s">
        <v>45</v>
      </c>
      <c r="H105" s="97">
        <f>'17.осн, адапт, ОВЗ, н-д'!D13</f>
        <v>0</v>
      </c>
      <c r="I105" s="97">
        <f>'17.осн, адапт, ОВЗ, н-д'!E13</f>
        <v>0</v>
      </c>
      <c r="J105" s="293" t="str">
        <f>IF(AND(H105=0,I105=0),"-",IF(I105/H105*100&gt;100,100,I105/H105*100))</f>
        <v>-</v>
      </c>
      <c r="K105" s="819" t="e">
        <f>IF(AND(J105="-",J106="-",J108="-"),J107,SUM(J105:J108)/4)</f>
        <v>#DIV/0!</v>
      </c>
      <c r="L105" s="817" t="e">
        <f>(K105+K109)/2</f>
        <v>#DIV/0!</v>
      </c>
      <c r="M105" s="882"/>
      <c r="N105" s="847"/>
      <c r="O105" s="801">
        <v>17</v>
      </c>
      <c r="P105" s="284">
        <f t="shared" si="12"/>
        <v>0</v>
      </c>
      <c r="Q105" s="284">
        <f t="shared" si="13"/>
        <v>0</v>
      </c>
    </row>
    <row r="106" spans="1:24" ht="31.5" customHeight="1">
      <c r="A106" s="882"/>
      <c r="B106" s="875"/>
      <c r="C106" s="876"/>
      <c r="D106" s="877"/>
      <c r="E106" s="93" t="s">
        <v>34</v>
      </c>
      <c r="F106" s="182" t="s">
        <v>424</v>
      </c>
      <c r="G106" s="96" t="s">
        <v>45</v>
      </c>
      <c r="H106" s="97">
        <f>'17.осн, адапт, ОВЗ, н-д'!D14</f>
        <v>0</v>
      </c>
      <c r="I106" s="97">
        <f>'17.осн, адапт, ОВЗ, н-д'!E14</f>
        <v>0</v>
      </c>
      <c r="J106" s="293" t="str">
        <f>IF(AND(H106=0,I106=0),"-",IF(I106/H106*100&gt;100,100,I106/H106*100))</f>
        <v>-</v>
      </c>
      <c r="K106" s="820" t="e">
        <f>IF(AND(J101="-",J102="-",J105="-"),SUM(J103:J104)/2,SUM(J101:J105)/5)</f>
        <v>#DIV/0!</v>
      </c>
      <c r="L106" s="817"/>
      <c r="M106" s="882"/>
      <c r="N106" s="848"/>
      <c r="O106" s="801"/>
      <c r="P106" s="284">
        <f t="shared" si="12"/>
        <v>0</v>
      </c>
      <c r="Q106" s="284">
        <f t="shared" si="13"/>
        <v>0</v>
      </c>
    </row>
    <row r="107" spans="1:24" ht="47.25">
      <c r="A107" s="882"/>
      <c r="B107" s="875"/>
      <c r="C107" s="876"/>
      <c r="D107" s="878"/>
      <c r="E107" s="93" t="s">
        <v>34</v>
      </c>
      <c r="F107" s="517" t="s">
        <v>425</v>
      </c>
      <c r="G107" s="96" t="s">
        <v>45</v>
      </c>
      <c r="H107" s="97">
        <f>'17.осн, адапт, ОВЗ, н-д'!D15</f>
        <v>0</v>
      </c>
      <c r="I107" s="97">
        <f>'17.осн, адапт, ОВЗ, н-д'!E15</f>
        <v>0</v>
      </c>
      <c r="J107" s="282" t="e">
        <f t="shared" ref="J107" si="18">IF(I107/H107*100&gt;100,100,I107/H107*100)</f>
        <v>#DIV/0!</v>
      </c>
      <c r="K107" s="820" t="e">
        <f>IF(AND(J103="-",J104="-",#REF!="-"),SUM(J105:J106)/2,SUM(J103:J106)/5)</f>
        <v>#REF!</v>
      </c>
      <c r="L107" s="818"/>
      <c r="M107" s="882"/>
      <c r="N107" s="848"/>
      <c r="O107" s="801"/>
      <c r="P107" s="284">
        <f t="shared" si="12"/>
        <v>0</v>
      </c>
      <c r="Q107" s="284">
        <f t="shared" si="13"/>
        <v>0</v>
      </c>
    </row>
    <row r="108" spans="1:24" ht="47.25">
      <c r="A108" s="882"/>
      <c r="B108" s="875"/>
      <c r="C108" s="876"/>
      <c r="D108" s="878"/>
      <c r="E108" s="93" t="s">
        <v>34</v>
      </c>
      <c r="F108" s="608" t="s">
        <v>410</v>
      </c>
      <c r="G108" s="96" t="s">
        <v>45</v>
      </c>
      <c r="H108" s="97">
        <f>'17.осн, адапт, ОВЗ, н-д'!D16</f>
        <v>0</v>
      </c>
      <c r="I108" s="97">
        <f>'17.осн, адапт, ОВЗ, н-д'!E16</f>
        <v>0</v>
      </c>
      <c r="J108" s="293" t="str">
        <f>IF(AND(H108=0,I108=0),"-",IF(I108/H108*100&gt;100,100,I108/H108*100))</f>
        <v>-</v>
      </c>
      <c r="K108" s="821" t="e">
        <f>IF(AND(J104="-",J105="-",J107="-"),SUM(J106:J106)/2,SUM(J104:J107)/5)</f>
        <v>#DIV/0!</v>
      </c>
      <c r="L108" s="818"/>
      <c r="M108" s="882"/>
      <c r="N108" s="848"/>
      <c r="O108" s="801"/>
      <c r="P108" s="284">
        <f t="shared" si="12"/>
        <v>0</v>
      </c>
      <c r="Q108" s="284">
        <f t="shared" si="13"/>
        <v>0</v>
      </c>
    </row>
    <row r="109" spans="1:24" ht="52.5" customHeight="1">
      <c r="A109" s="882"/>
      <c r="B109" s="875"/>
      <c r="C109" s="876"/>
      <c r="D109" s="878"/>
      <c r="E109" s="287" t="s">
        <v>35</v>
      </c>
      <c r="F109" s="292" t="s">
        <v>156</v>
      </c>
      <c r="G109" s="288" t="s">
        <v>44</v>
      </c>
      <c r="H109" s="289">
        <f>'17.осн, адапт, ОВЗ, н-д'!H17</f>
        <v>0</v>
      </c>
      <c r="I109" s="289">
        <f>'17.осн, адапт, ОВЗ, н-д'!I17</f>
        <v>0</v>
      </c>
      <c r="J109" s="290">
        <f>IF(H109=0,0,IF(I109/H109*100&gt;100,100,I109/H109*100))</f>
        <v>0</v>
      </c>
      <c r="K109" s="291">
        <f>J109</f>
        <v>0</v>
      </c>
      <c r="L109" s="818"/>
      <c r="M109" s="882"/>
      <c r="N109" s="905"/>
      <c r="O109" s="801"/>
      <c r="P109" s="284">
        <f t="shared" si="12"/>
        <v>0</v>
      </c>
      <c r="Q109" s="284">
        <f t="shared" si="13"/>
        <v>0</v>
      </c>
    </row>
    <row r="110" spans="1:24" ht="19.5" customHeight="1">
      <c r="A110" s="882"/>
      <c r="B110" s="884"/>
      <c r="C110" s="876"/>
      <c r="D110" s="885">
        <v>22</v>
      </c>
      <c r="E110" s="93"/>
      <c r="F110" s="460"/>
      <c r="G110" s="96"/>
      <c r="H110" s="461"/>
      <c r="I110" s="461"/>
      <c r="J110" s="462"/>
      <c r="K110" s="817"/>
      <c r="L110" s="807"/>
      <c r="M110" s="883"/>
      <c r="N110" s="847"/>
      <c r="O110" s="804"/>
      <c r="P110" s="284">
        <f t="shared" si="12"/>
        <v>0</v>
      </c>
      <c r="Q110" s="284">
        <f t="shared" si="13"/>
        <v>0</v>
      </c>
      <c r="R110" s="92"/>
      <c r="T110" s="92"/>
      <c r="U110" s="92"/>
      <c r="V110" s="92"/>
      <c r="W110" s="92"/>
      <c r="X110" s="92"/>
    </row>
    <row r="111" spans="1:24" ht="19.5" customHeight="1">
      <c r="A111" s="882"/>
      <c r="B111" s="884"/>
      <c r="C111" s="876"/>
      <c r="D111" s="886"/>
      <c r="E111" s="93"/>
      <c r="F111" s="460"/>
      <c r="G111" s="96"/>
      <c r="H111" s="461"/>
      <c r="I111" s="461"/>
      <c r="J111" s="462"/>
      <c r="K111" s="817"/>
      <c r="L111" s="808"/>
      <c r="M111" s="883"/>
      <c r="N111" s="905"/>
      <c r="O111" s="804"/>
      <c r="P111" s="284">
        <f t="shared" si="12"/>
        <v>0</v>
      </c>
      <c r="Q111" s="284">
        <f t="shared" si="13"/>
        <v>0</v>
      </c>
      <c r="R111" s="92"/>
      <c r="T111" s="92"/>
      <c r="U111" s="92"/>
      <c r="V111" s="92"/>
      <c r="W111" s="92"/>
      <c r="X111" s="92"/>
    </row>
    <row r="112" spans="1:24" ht="19.5" customHeight="1">
      <c r="A112" s="882"/>
      <c r="B112" s="875"/>
      <c r="C112" s="876"/>
      <c r="D112" s="886"/>
      <c r="E112" s="93"/>
      <c r="F112" s="460"/>
      <c r="G112" s="96"/>
      <c r="H112" s="461"/>
      <c r="I112" s="461"/>
      <c r="J112" s="462"/>
      <c r="K112" s="817"/>
      <c r="L112" s="808"/>
      <c r="M112" s="883"/>
      <c r="N112" s="905"/>
      <c r="O112" s="804"/>
      <c r="P112" s="284">
        <f t="shared" si="12"/>
        <v>0</v>
      </c>
      <c r="Q112" s="284">
        <f t="shared" si="13"/>
        <v>0</v>
      </c>
      <c r="R112" s="92"/>
      <c r="T112" s="92"/>
      <c r="U112" s="92"/>
      <c r="V112" s="92"/>
      <c r="W112" s="92"/>
      <c r="X112" s="92"/>
    </row>
    <row r="113" spans="1:24" ht="19.5" customHeight="1">
      <c r="A113" s="882"/>
      <c r="B113" s="875"/>
      <c r="C113" s="876"/>
      <c r="D113" s="886"/>
      <c r="E113" s="93"/>
      <c r="F113" s="460"/>
      <c r="G113" s="96"/>
      <c r="H113" s="461"/>
      <c r="I113" s="461"/>
      <c r="J113" s="462"/>
      <c r="K113" s="817"/>
      <c r="L113" s="808"/>
      <c r="M113" s="883"/>
      <c r="N113" s="905"/>
      <c r="O113" s="804"/>
      <c r="P113" s="284">
        <f t="shared" si="12"/>
        <v>0</v>
      </c>
      <c r="Q113" s="284">
        <f t="shared" si="13"/>
        <v>0</v>
      </c>
      <c r="R113" s="92"/>
      <c r="T113" s="92"/>
      <c r="U113" s="92"/>
      <c r="V113" s="92"/>
      <c r="W113" s="92"/>
      <c r="X113" s="92"/>
    </row>
    <row r="114" spans="1:24" ht="19.5" customHeight="1">
      <c r="A114" s="882"/>
      <c r="B114" s="875"/>
      <c r="C114" s="876"/>
      <c r="D114" s="887"/>
      <c r="E114" s="287"/>
      <c r="F114" s="292"/>
      <c r="G114" s="288"/>
      <c r="H114" s="289"/>
      <c r="I114" s="289"/>
      <c r="J114" s="459"/>
      <c r="K114" s="473"/>
      <c r="L114" s="809"/>
      <c r="M114" s="883"/>
      <c r="N114" s="906"/>
      <c r="O114" s="804"/>
      <c r="P114" s="284">
        <f t="shared" si="12"/>
        <v>0</v>
      </c>
      <c r="Q114" s="284">
        <f t="shared" si="13"/>
        <v>0</v>
      </c>
      <c r="R114" s="92"/>
      <c r="T114" s="92"/>
      <c r="U114" s="92"/>
      <c r="V114" s="92"/>
      <c r="W114" s="92"/>
      <c r="X114" s="92"/>
    </row>
    <row r="115" spans="1:24" ht="47.25" customHeight="1">
      <c r="A115" s="882"/>
      <c r="B115" s="884" t="s">
        <v>244</v>
      </c>
      <c r="C115" s="876" t="s">
        <v>315</v>
      </c>
      <c r="D115" s="877">
        <v>23</v>
      </c>
      <c r="E115" s="93" t="s">
        <v>34</v>
      </c>
      <c r="F115" s="182" t="s">
        <v>451</v>
      </c>
      <c r="G115" s="96" t="s">
        <v>45</v>
      </c>
      <c r="H115" s="97">
        <f>'19.осн, адапт, инв, н-у'!D13</f>
        <v>0</v>
      </c>
      <c r="I115" s="97">
        <f>'19.осн, адапт, инв, н-у'!E13</f>
        <v>0</v>
      </c>
      <c r="J115" s="293" t="str">
        <f>IF(AND(H115=0,I115=0),"-",IF(I115/H115*100&gt;100,100,I115/H115*100))</f>
        <v>-</v>
      </c>
      <c r="K115" s="819" t="e">
        <f>IF(AND(J115="-",J116="-",J118="-"),J117,SUM(J115:J118)/4)</f>
        <v>#DIV/0!</v>
      </c>
      <c r="L115" s="817" t="e">
        <f>(K115+K119)/2</f>
        <v>#DIV/0!</v>
      </c>
      <c r="M115" s="882"/>
      <c r="N115" s="905"/>
      <c r="O115" s="801">
        <v>19</v>
      </c>
      <c r="P115" s="284">
        <f t="shared" si="12"/>
        <v>0</v>
      </c>
      <c r="Q115" s="284">
        <f t="shared" si="13"/>
        <v>0</v>
      </c>
    </row>
    <row r="116" spans="1:24" ht="31.5" customHeight="1">
      <c r="A116" s="882"/>
      <c r="B116" s="884"/>
      <c r="C116" s="876"/>
      <c r="D116" s="877"/>
      <c r="E116" s="93" t="s">
        <v>34</v>
      </c>
      <c r="F116" s="182" t="s">
        <v>424</v>
      </c>
      <c r="G116" s="96" t="s">
        <v>45</v>
      </c>
      <c r="H116" s="97">
        <f>'19.осн, адапт, инв, н-у'!D14</f>
        <v>0</v>
      </c>
      <c r="I116" s="97">
        <f>'19.осн, адапт, инв, н-у'!E14</f>
        <v>0</v>
      </c>
      <c r="J116" s="293" t="str">
        <f>IF(AND(H116=0,I116=0),"-",IF(I116/H116*100&gt;100,100,I116/H116*100))</f>
        <v>-</v>
      </c>
      <c r="K116" s="820" t="e">
        <f>IF(AND(J106="-",J107="-",J115="-"),SUM(J108:J109)/2,SUM(J106:J115)/5)</f>
        <v>#DIV/0!</v>
      </c>
      <c r="L116" s="817"/>
      <c r="M116" s="882"/>
      <c r="N116" s="848"/>
      <c r="O116" s="801"/>
      <c r="P116" s="284">
        <f t="shared" si="12"/>
        <v>0</v>
      </c>
      <c r="Q116" s="284">
        <f t="shared" si="13"/>
        <v>0</v>
      </c>
    </row>
    <row r="117" spans="1:24" ht="18.75" customHeight="1">
      <c r="A117" s="882"/>
      <c r="B117" s="875"/>
      <c r="C117" s="876"/>
      <c r="D117" s="878"/>
      <c r="E117" s="93" t="s">
        <v>34</v>
      </c>
      <c r="F117" s="517" t="s">
        <v>425</v>
      </c>
      <c r="G117" s="96" t="s">
        <v>45</v>
      </c>
      <c r="H117" s="97">
        <f>'19.осн, адапт, инв, н-у'!D15</f>
        <v>0</v>
      </c>
      <c r="I117" s="97">
        <f>'19.осн, адапт, инв, н-у'!E15</f>
        <v>0</v>
      </c>
      <c r="J117" s="282" t="e">
        <f t="shared" ref="J117" si="19">IF(I117/H117*100&gt;100,100,I117/H117*100)</f>
        <v>#DIV/0!</v>
      </c>
      <c r="K117" s="820" t="e">
        <f>IF(AND(J108="-",J109="-",#REF!="-"),SUM(J115:J116)/2,SUM(J108:J116)/5)</f>
        <v>#REF!</v>
      </c>
      <c r="L117" s="818"/>
      <c r="M117" s="882"/>
      <c r="N117" s="848"/>
      <c r="O117" s="801"/>
      <c r="P117" s="284">
        <f t="shared" si="12"/>
        <v>0</v>
      </c>
      <c r="Q117" s="284">
        <f t="shared" si="13"/>
        <v>0</v>
      </c>
    </row>
    <row r="118" spans="1:24" ht="18.75" customHeight="1">
      <c r="A118" s="882"/>
      <c r="B118" s="875"/>
      <c r="C118" s="876"/>
      <c r="D118" s="878"/>
      <c r="E118" s="93" t="s">
        <v>34</v>
      </c>
      <c r="F118" s="608" t="s">
        <v>410</v>
      </c>
      <c r="G118" s="96" t="s">
        <v>45</v>
      </c>
      <c r="H118" s="97">
        <f>'19.осн, адапт, инв, н-у'!D16</f>
        <v>0</v>
      </c>
      <c r="I118" s="97">
        <f>'19.осн, адапт, инв, н-у'!E16</f>
        <v>0</v>
      </c>
      <c r="J118" s="293" t="str">
        <f>IF(AND(H118=0,I118=0),"-",IF(I118/H118*100&gt;100,100,I118/H118*100))</f>
        <v>-</v>
      </c>
      <c r="K118" s="821" t="e">
        <f>IF(AND(J109="-",J115="-",J117="-"),SUM(J116:J116)/2,SUM(J109:J117)/5)</f>
        <v>#DIV/0!</v>
      </c>
      <c r="L118" s="818"/>
      <c r="M118" s="882"/>
      <c r="N118" s="848"/>
      <c r="O118" s="801"/>
      <c r="P118" s="284">
        <f t="shared" si="12"/>
        <v>0</v>
      </c>
      <c r="Q118" s="284">
        <f t="shared" si="13"/>
        <v>0</v>
      </c>
    </row>
    <row r="119" spans="1:24" ht="54" customHeight="1">
      <c r="A119" s="882"/>
      <c r="B119" s="875"/>
      <c r="C119" s="876"/>
      <c r="D119" s="878"/>
      <c r="E119" s="287" t="s">
        <v>35</v>
      </c>
      <c r="F119" s="292" t="s">
        <v>156</v>
      </c>
      <c r="G119" s="288" t="s">
        <v>44</v>
      </c>
      <c r="H119" s="641">
        <f>'19.осн, адапт, инв, н-у'!H17</f>
        <v>6.78</v>
      </c>
      <c r="I119" s="289">
        <f>'19.осн, адапт, инв, н-у'!I17</f>
        <v>8.17</v>
      </c>
      <c r="J119" s="290">
        <f>IF(H119=0,0,IF(I119/H119*100&gt;100,100,I119/H119*100))</f>
        <v>100</v>
      </c>
      <c r="K119" s="291">
        <f>J119</f>
        <v>100</v>
      </c>
      <c r="L119" s="818"/>
      <c r="M119" s="882"/>
      <c r="N119" s="874"/>
      <c r="O119" s="801"/>
      <c r="P119" s="284">
        <f t="shared" si="12"/>
        <v>1</v>
      </c>
      <c r="Q119" s="284">
        <f t="shared" si="13"/>
        <v>1</v>
      </c>
    </row>
    <row r="120" spans="1:24" ht="47.25" customHeight="1">
      <c r="A120" s="882"/>
      <c r="B120" s="884" t="s">
        <v>245</v>
      </c>
      <c r="C120" s="876" t="s">
        <v>314</v>
      </c>
      <c r="D120" s="877">
        <v>24</v>
      </c>
      <c r="E120" s="93" t="s">
        <v>34</v>
      </c>
      <c r="F120" s="182" t="s">
        <v>451</v>
      </c>
      <c r="G120" s="96" t="s">
        <v>45</v>
      </c>
      <c r="H120" s="97">
        <f>'18.осн, адапт, инв, н-д'!D13</f>
        <v>0</v>
      </c>
      <c r="I120" s="97">
        <f>'18.осн, адапт, инв, н-д'!E13</f>
        <v>0</v>
      </c>
      <c r="J120" s="293" t="str">
        <f>IF(AND(H120=0,I120=0),"-",IF(I120/H120*100&gt;100,100,I120/H120*100))</f>
        <v>-</v>
      </c>
      <c r="K120" s="819" t="str">
        <f>IF(AND(J120="-",J121="-",J123="-"),J122,SUM(J120:J123)/4)</f>
        <v>-</v>
      </c>
      <c r="L120" s="817" t="e">
        <f>(K120+K124)/2</f>
        <v>#VALUE!</v>
      </c>
      <c r="M120" s="882"/>
      <c r="N120" s="847"/>
      <c r="O120" s="801">
        <v>18</v>
      </c>
      <c r="P120" s="284">
        <f t="shared" si="12"/>
        <v>0</v>
      </c>
      <c r="Q120" s="284">
        <f t="shared" si="13"/>
        <v>0</v>
      </c>
    </row>
    <row r="121" spans="1:24" ht="31.5" customHeight="1">
      <c r="A121" s="882"/>
      <c r="B121" s="884"/>
      <c r="C121" s="876"/>
      <c r="D121" s="877"/>
      <c r="E121" s="93" t="s">
        <v>34</v>
      </c>
      <c r="F121" s="182" t="s">
        <v>424</v>
      </c>
      <c r="G121" s="96" t="s">
        <v>45</v>
      </c>
      <c r="H121" s="97">
        <f>'18.осн, адапт, инв, н-д'!D14</f>
        <v>0</v>
      </c>
      <c r="I121" s="97">
        <f>'18.осн, адапт, инв, н-д'!E14</f>
        <v>0</v>
      </c>
      <c r="J121" s="293" t="str">
        <f>IF(AND(H121=0,I121=0),"-",IF(I121/H121*100&gt;100,100,I121/H121*100))</f>
        <v>-</v>
      </c>
      <c r="K121" s="820" t="e">
        <f>IF(AND(J116="-",J117="-",J120="-"),SUM(J118:J119)/2,SUM(J116:J120)/5)</f>
        <v>#DIV/0!</v>
      </c>
      <c r="L121" s="817"/>
      <c r="M121" s="882"/>
      <c r="N121" s="848"/>
      <c r="O121" s="801"/>
      <c r="P121" s="284">
        <f t="shared" si="12"/>
        <v>0</v>
      </c>
      <c r="Q121" s="284">
        <f t="shared" si="13"/>
        <v>0</v>
      </c>
    </row>
    <row r="122" spans="1:24" ht="47.25">
      <c r="A122" s="882"/>
      <c r="B122" s="875"/>
      <c r="C122" s="876"/>
      <c r="D122" s="878"/>
      <c r="E122" s="93" t="s">
        <v>34</v>
      </c>
      <c r="F122" s="517" t="s">
        <v>425</v>
      </c>
      <c r="G122" s="96" t="s">
        <v>45</v>
      </c>
      <c r="H122" s="97">
        <f>'18.осн, адапт, инв, н-д'!D15</f>
        <v>0</v>
      </c>
      <c r="I122" s="97">
        <f>'18.осн, адапт, инв, н-д'!E15</f>
        <v>0</v>
      </c>
      <c r="J122" s="293" t="str">
        <f>IF(AND(H122=0,I122=0),"-",IF(I122/H122*100&gt;100,100,I122/H122*100))</f>
        <v>-</v>
      </c>
      <c r="K122" s="820" t="e">
        <f>IF(AND(J118="-",J119="-",#REF!="-"),SUM(J120:J121)/2,SUM(J118:J121)/5)</f>
        <v>#REF!</v>
      </c>
      <c r="L122" s="818"/>
      <c r="M122" s="882"/>
      <c r="N122" s="848"/>
      <c r="O122" s="801"/>
      <c r="P122" s="284">
        <f t="shared" si="12"/>
        <v>0</v>
      </c>
      <c r="Q122" s="284">
        <f t="shared" si="13"/>
        <v>0</v>
      </c>
    </row>
    <row r="123" spans="1:24" ht="47.25">
      <c r="A123" s="882"/>
      <c r="B123" s="875"/>
      <c r="C123" s="876"/>
      <c r="D123" s="878"/>
      <c r="E123" s="93" t="s">
        <v>34</v>
      </c>
      <c r="F123" s="608" t="s">
        <v>410</v>
      </c>
      <c r="G123" s="96" t="s">
        <v>45</v>
      </c>
      <c r="H123" s="97">
        <f>'18.осн, адапт, инв, н-д'!D16</f>
        <v>0</v>
      </c>
      <c r="I123" s="97">
        <f>'18.осн, адапт, инв, н-д'!E16</f>
        <v>0</v>
      </c>
      <c r="J123" s="293" t="str">
        <f>IF(AND(H123=0,I123=0),"-",IF(I123/H123*100&gt;100,100,I123/H123*100))</f>
        <v>-</v>
      </c>
      <c r="K123" s="821">
        <f>IF(AND(J119="-",J120="-",J122="-"),SUM(J121:J121)/2,SUM(J119:J122)/5)</f>
        <v>20</v>
      </c>
      <c r="L123" s="818"/>
      <c r="M123" s="882"/>
      <c r="N123" s="848"/>
      <c r="O123" s="801"/>
      <c r="P123" s="284">
        <f t="shared" si="12"/>
        <v>0</v>
      </c>
      <c r="Q123" s="284">
        <f t="shared" si="13"/>
        <v>0</v>
      </c>
    </row>
    <row r="124" spans="1:24" ht="31.5">
      <c r="A124" s="882"/>
      <c r="B124" s="875"/>
      <c r="C124" s="876"/>
      <c r="D124" s="878"/>
      <c r="E124" s="287" t="s">
        <v>35</v>
      </c>
      <c r="F124" s="292" t="s">
        <v>156</v>
      </c>
      <c r="G124" s="288" t="s">
        <v>44</v>
      </c>
      <c r="H124" s="641">
        <f>'18.осн, адапт, инв, н-д'!H17</f>
        <v>1.1100000000000001</v>
      </c>
      <c r="I124" s="289">
        <f>'18.осн, адапт, инв, н-д'!I17</f>
        <v>2</v>
      </c>
      <c r="J124" s="290">
        <f>IF(H124=0,0,IF(I124/H124*100&gt;100,100,I124/H124*100))</f>
        <v>100</v>
      </c>
      <c r="K124" s="291">
        <f>J124</f>
        <v>100</v>
      </c>
      <c r="L124" s="818"/>
      <c r="M124" s="882"/>
      <c r="N124" s="874"/>
      <c r="O124" s="801"/>
      <c r="P124" s="284">
        <f t="shared" si="12"/>
        <v>1</v>
      </c>
      <c r="Q124" s="284">
        <f t="shared" si="13"/>
        <v>1</v>
      </c>
    </row>
    <row r="125" spans="1:24">
      <c r="A125" s="882"/>
      <c r="B125" s="891"/>
      <c r="C125" s="888"/>
      <c r="D125" s="885">
        <v>25</v>
      </c>
      <c r="E125" s="93"/>
      <c r="F125" s="460"/>
      <c r="G125" s="96"/>
      <c r="H125" s="461"/>
      <c r="I125" s="461"/>
      <c r="J125" s="462"/>
      <c r="K125" s="817"/>
      <c r="L125" s="807"/>
      <c r="M125" s="882"/>
      <c r="N125" s="806"/>
      <c r="O125" s="804"/>
      <c r="P125" s="284">
        <f t="shared" si="12"/>
        <v>0</v>
      </c>
      <c r="Q125" s="284">
        <f t="shared" si="13"/>
        <v>0</v>
      </c>
      <c r="R125" s="92"/>
      <c r="T125" s="92"/>
      <c r="U125" s="92"/>
      <c r="V125" s="92"/>
      <c r="W125" s="92"/>
      <c r="X125" s="92"/>
    </row>
    <row r="126" spans="1:24">
      <c r="A126" s="882"/>
      <c r="B126" s="892"/>
      <c r="C126" s="889"/>
      <c r="D126" s="886"/>
      <c r="E126" s="93"/>
      <c r="F126" s="460"/>
      <c r="G126" s="96"/>
      <c r="H126" s="461"/>
      <c r="I126" s="461"/>
      <c r="J126" s="462"/>
      <c r="K126" s="817"/>
      <c r="L126" s="808"/>
      <c r="M126" s="882"/>
      <c r="N126" s="806"/>
      <c r="O126" s="804"/>
      <c r="P126" s="284">
        <f t="shared" si="12"/>
        <v>0</v>
      </c>
      <c r="Q126" s="284">
        <f t="shared" si="13"/>
        <v>0</v>
      </c>
      <c r="R126" s="92"/>
      <c r="T126" s="92"/>
      <c r="U126" s="92"/>
      <c r="V126" s="92"/>
      <c r="W126" s="92"/>
      <c r="X126" s="92"/>
    </row>
    <row r="127" spans="1:24">
      <c r="A127" s="882"/>
      <c r="B127" s="892"/>
      <c r="C127" s="889"/>
      <c r="D127" s="886"/>
      <c r="E127" s="93"/>
      <c r="F127" s="460"/>
      <c r="G127" s="96"/>
      <c r="H127" s="461"/>
      <c r="I127" s="461"/>
      <c r="J127" s="462"/>
      <c r="K127" s="817"/>
      <c r="L127" s="808"/>
      <c r="M127" s="882"/>
      <c r="N127" s="806"/>
      <c r="O127" s="804"/>
      <c r="P127" s="284">
        <f t="shared" si="12"/>
        <v>0</v>
      </c>
      <c r="Q127" s="284">
        <f t="shared" si="13"/>
        <v>0</v>
      </c>
      <c r="R127" s="92"/>
      <c r="T127" s="92"/>
      <c r="U127" s="92"/>
      <c r="V127" s="92"/>
      <c r="W127" s="92"/>
      <c r="X127" s="92"/>
    </row>
    <row r="128" spans="1:24">
      <c r="A128" s="882"/>
      <c r="B128" s="892"/>
      <c r="C128" s="889"/>
      <c r="D128" s="886"/>
      <c r="E128" s="93"/>
      <c r="F128" s="460"/>
      <c r="G128" s="96"/>
      <c r="H128" s="461"/>
      <c r="I128" s="461"/>
      <c r="J128" s="462"/>
      <c r="K128" s="817"/>
      <c r="L128" s="808"/>
      <c r="M128" s="882"/>
      <c r="N128" s="806"/>
      <c r="O128" s="804"/>
      <c r="P128" s="284">
        <f t="shared" si="12"/>
        <v>0</v>
      </c>
      <c r="Q128" s="284">
        <f t="shared" si="13"/>
        <v>0</v>
      </c>
      <c r="R128" s="92"/>
      <c r="T128" s="92"/>
      <c r="U128" s="92"/>
      <c r="V128" s="92"/>
      <c r="W128" s="92"/>
      <c r="X128" s="92"/>
    </row>
    <row r="129" spans="1:24">
      <c r="A129" s="882"/>
      <c r="B129" s="893"/>
      <c r="C129" s="890"/>
      <c r="D129" s="887"/>
      <c r="E129" s="287"/>
      <c r="F129" s="292"/>
      <c r="G129" s="288"/>
      <c r="H129" s="289"/>
      <c r="I129" s="289"/>
      <c r="J129" s="459"/>
      <c r="K129" s="473"/>
      <c r="L129" s="809"/>
      <c r="M129" s="882"/>
      <c r="N129" s="806"/>
      <c r="O129" s="804"/>
      <c r="P129" s="284">
        <f t="shared" si="12"/>
        <v>0</v>
      </c>
      <c r="Q129" s="284">
        <f t="shared" si="13"/>
        <v>0</v>
      </c>
      <c r="R129" s="92"/>
      <c r="T129" s="92"/>
      <c r="U129" s="92"/>
      <c r="V129" s="92"/>
      <c r="W129" s="92"/>
      <c r="X129" s="92"/>
    </row>
    <row r="130" spans="1:24">
      <c r="A130" s="882"/>
      <c r="B130" s="884"/>
      <c r="C130" s="876"/>
      <c r="D130" s="885">
        <v>26</v>
      </c>
      <c r="E130" s="93"/>
      <c r="F130" s="460"/>
      <c r="G130" s="96"/>
      <c r="H130" s="461"/>
      <c r="I130" s="461"/>
      <c r="J130" s="462"/>
      <c r="K130" s="856"/>
      <c r="L130" s="807"/>
      <c r="M130" s="882"/>
      <c r="N130" s="806"/>
      <c r="O130" s="802"/>
      <c r="P130" s="284">
        <f t="shared" si="12"/>
        <v>0</v>
      </c>
      <c r="Q130" s="284">
        <f t="shared" si="13"/>
        <v>0</v>
      </c>
      <c r="R130" s="92"/>
      <c r="T130" s="92"/>
      <c r="U130" s="92"/>
      <c r="V130" s="92"/>
      <c r="W130" s="92"/>
      <c r="X130" s="92"/>
    </row>
    <row r="131" spans="1:24">
      <c r="A131" s="882"/>
      <c r="B131" s="875"/>
      <c r="C131" s="876"/>
      <c r="D131" s="886"/>
      <c r="E131" s="93"/>
      <c r="F131" s="460"/>
      <c r="G131" s="96"/>
      <c r="H131" s="461"/>
      <c r="I131" s="461"/>
      <c r="J131" s="462"/>
      <c r="K131" s="857"/>
      <c r="L131" s="808"/>
      <c r="M131" s="882"/>
      <c r="N131" s="806"/>
      <c r="O131" s="802"/>
      <c r="P131" s="284">
        <f t="shared" si="12"/>
        <v>0</v>
      </c>
      <c r="Q131" s="284">
        <f t="shared" si="13"/>
        <v>0</v>
      </c>
      <c r="R131" s="92"/>
      <c r="T131" s="92"/>
      <c r="U131" s="92"/>
      <c r="V131" s="92"/>
      <c r="W131" s="92"/>
      <c r="X131" s="92"/>
    </row>
    <row r="132" spans="1:24">
      <c r="A132" s="882"/>
      <c r="B132" s="875"/>
      <c r="C132" s="876"/>
      <c r="D132" s="886"/>
      <c r="E132" s="93"/>
      <c r="F132" s="460"/>
      <c r="G132" s="96"/>
      <c r="H132" s="461"/>
      <c r="I132" s="461"/>
      <c r="J132" s="462"/>
      <c r="K132" s="857"/>
      <c r="L132" s="808"/>
      <c r="M132" s="882"/>
      <c r="N132" s="806"/>
      <c r="O132" s="802"/>
      <c r="P132" s="284">
        <f t="shared" si="12"/>
        <v>0</v>
      </c>
      <c r="Q132" s="284">
        <f t="shared" si="13"/>
        <v>0</v>
      </c>
      <c r="R132" s="92"/>
      <c r="T132" s="92"/>
      <c r="U132" s="92"/>
      <c r="V132" s="92"/>
      <c r="W132" s="92"/>
      <c r="X132" s="92"/>
    </row>
    <row r="133" spans="1:24">
      <c r="A133" s="882"/>
      <c r="B133" s="875"/>
      <c r="C133" s="876"/>
      <c r="D133" s="886"/>
      <c r="E133" s="93"/>
      <c r="F133" s="460"/>
      <c r="G133" s="96"/>
      <c r="H133" s="461"/>
      <c r="I133" s="461"/>
      <c r="J133" s="462"/>
      <c r="K133" s="857"/>
      <c r="L133" s="808"/>
      <c r="M133" s="882"/>
      <c r="N133" s="806"/>
      <c r="O133" s="802"/>
      <c r="P133" s="284">
        <f t="shared" si="12"/>
        <v>0</v>
      </c>
      <c r="Q133" s="284">
        <f t="shared" si="13"/>
        <v>0</v>
      </c>
      <c r="R133" s="92"/>
      <c r="T133" s="92"/>
      <c r="U133" s="92"/>
      <c r="V133" s="92"/>
      <c r="W133" s="92"/>
      <c r="X133" s="92"/>
    </row>
    <row r="134" spans="1:24">
      <c r="A134" s="882"/>
      <c r="B134" s="875"/>
      <c r="C134" s="876"/>
      <c r="D134" s="887"/>
      <c r="E134" s="287"/>
      <c r="F134" s="292"/>
      <c r="G134" s="288"/>
      <c r="H134" s="289"/>
      <c r="I134" s="289"/>
      <c r="J134" s="459"/>
      <c r="K134" s="473"/>
      <c r="L134" s="809"/>
      <c r="M134" s="882"/>
      <c r="N134" s="806"/>
      <c r="O134" s="802"/>
      <c r="P134" s="284">
        <f t="shared" ref="P134:P197" si="20">IF(H134&gt;0,1,0)</f>
        <v>0</v>
      </c>
      <c r="Q134" s="284">
        <f t="shared" ref="Q134:Q197" si="21">IF(I134&gt;0,1,0)</f>
        <v>0</v>
      </c>
      <c r="R134" s="92"/>
      <c r="T134" s="92"/>
      <c r="U134" s="92"/>
      <c r="V134" s="92"/>
      <c r="W134" s="92"/>
      <c r="X134" s="92"/>
    </row>
    <row r="135" spans="1:24" ht="33" customHeight="1">
      <c r="A135" s="882"/>
      <c r="B135" s="875" t="s">
        <v>246</v>
      </c>
      <c r="C135" s="894" t="s">
        <v>317</v>
      </c>
      <c r="D135" s="877">
        <v>27</v>
      </c>
      <c r="E135" s="93" t="s">
        <v>34</v>
      </c>
      <c r="F135" s="182" t="s">
        <v>451</v>
      </c>
      <c r="G135" s="96" t="s">
        <v>45</v>
      </c>
      <c r="H135" s="97">
        <f>'21.осн, угл, инв, н-у'!D13</f>
        <v>0</v>
      </c>
      <c r="I135" s="97">
        <f>'21.осн, угл, инв, н-у'!E13</f>
        <v>0</v>
      </c>
      <c r="J135" s="293" t="str">
        <f>IF(AND(H135=0,I135=0),"-",IF(I135/H135*100&gt;100,100,I135/H135*100))</f>
        <v>-</v>
      </c>
      <c r="K135" s="819" t="e">
        <f>IF(AND(J135="-",J136="-",J138="-"),J137,SUM(J135:J138)/4)</f>
        <v>#DIV/0!</v>
      </c>
      <c r="L135" s="817" t="e">
        <f>(K135+K139)/2</f>
        <v>#DIV/0!</v>
      </c>
      <c r="M135" s="882"/>
      <c r="N135" s="847"/>
      <c r="O135" s="801">
        <v>21</v>
      </c>
      <c r="P135" s="284">
        <f t="shared" si="20"/>
        <v>0</v>
      </c>
      <c r="Q135" s="284">
        <f t="shared" si="21"/>
        <v>0</v>
      </c>
    </row>
    <row r="136" spans="1:24" ht="31.5" customHeight="1">
      <c r="A136" s="882"/>
      <c r="B136" s="875"/>
      <c r="C136" s="894"/>
      <c r="D136" s="877"/>
      <c r="E136" s="93" t="s">
        <v>34</v>
      </c>
      <c r="F136" s="182" t="s">
        <v>424</v>
      </c>
      <c r="G136" s="96" t="s">
        <v>45</v>
      </c>
      <c r="H136" s="97">
        <f>'21.осн, угл, инв, н-у'!D14</f>
        <v>0</v>
      </c>
      <c r="I136" s="97">
        <f>'21.осн, угл, инв, н-у'!E14</f>
        <v>0</v>
      </c>
      <c r="J136" s="293" t="str">
        <f>IF(AND(H136=0,I136=0),"-",IF(I136/H136*100&gt;100,100,I136/H136*100))</f>
        <v>-</v>
      </c>
      <c r="K136" s="820">
        <f>IF(AND(J121="-",J122="-",J135="-"),SUM(J123:J124)/2,SUM(J121:J135)/5)</f>
        <v>50</v>
      </c>
      <c r="L136" s="817"/>
      <c r="M136" s="882"/>
      <c r="N136" s="848"/>
      <c r="O136" s="801"/>
      <c r="P136" s="284">
        <f t="shared" si="20"/>
        <v>0</v>
      </c>
      <c r="Q136" s="284">
        <f t="shared" si="21"/>
        <v>0</v>
      </c>
    </row>
    <row r="137" spans="1:24" ht="47.25">
      <c r="A137" s="882"/>
      <c r="B137" s="875"/>
      <c r="C137" s="894"/>
      <c r="D137" s="878"/>
      <c r="E137" s="93" t="s">
        <v>34</v>
      </c>
      <c r="F137" s="517" t="s">
        <v>425</v>
      </c>
      <c r="G137" s="96" t="s">
        <v>45</v>
      </c>
      <c r="H137" s="97">
        <f>'21.осн, угл, инв, н-у'!D15</f>
        <v>0</v>
      </c>
      <c r="I137" s="97">
        <f>'21.осн, угл, инв, н-у'!E15</f>
        <v>0</v>
      </c>
      <c r="J137" s="282" t="e">
        <f t="shared" ref="J137" si="22">IF(I137/H137*100&gt;100,100,I137/H137*100)</f>
        <v>#DIV/0!</v>
      </c>
      <c r="K137" s="820" t="e">
        <f>IF(AND(J123="-",J124="-",#REF!="-"),SUM(J135:J136)/2,SUM(J123:J136)/5)</f>
        <v>#REF!</v>
      </c>
      <c r="L137" s="818"/>
      <c r="M137" s="882"/>
      <c r="N137" s="848"/>
      <c r="O137" s="801"/>
      <c r="P137" s="284">
        <f t="shared" si="20"/>
        <v>0</v>
      </c>
      <c r="Q137" s="284">
        <f t="shared" si="21"/>
        <v>0</v>
      </c>
    </row>
    <row r="138" spans="1:24" ht="47.25">
      <c r="A138" s="882"/>
      <c r="B138" s="875"/>
      <c r="C138" s="894"/>
      <c r="D138" s="878"/>
      <c r="E138" s="93" t="s">
        <v>34</v>
      </c>
      <c r="F138" s="608" t="s">
        <v>410</v>
      </c>
      <c r="G138" s="96" t="s">
        <v>45</v>
      </c>
      <c r="H138" s="97">
        <f>'21.осн, угл, инв, н-у'!D16</f>
        <v>0</v>
      </c>
      <c r="I138" s="97">
        <f>'21.осн, угл, инв, н-у'!E16</f>
        <v>0</v>
      </c>
      <c r="J138" s="293" t="str">
        <f>IF(AND(H138=0,I138=0),"-",IF(I138/H138*100&gt;100,100,I138/H138*100))</f>
        <v>-</v>
      </c>
      <c r="K138" s="821" t="e">
        <f>IF(AND(J124="-",J135="-",J137="-"),SUM(J136:J136)/2,SUM(J124:J137)/5)</f>
        <v>#DIV/0!</v>
      </c>
      <c r="L138" s="818"/>
      <c r="M138" s="882"/>
      <c r="N138" s="848"/>
      <c r="O138" s="801"/>
      <c r="P138" s="284">
        <f t="shared" si="20"/>
        <v>0</v>
      </c>
      <c r="Q138" s="284">
        <f t="shared" si="21"/>
        <v>0</v>
      </c>
    </row>
    <row r="139" spans="1:24" ht="31.5">
      <c r="A139" s="882"/>
      <c r="B139" s="875"/>
      <c r="C139" s="894"/>
      <c r="D139" s="878"/>
      <c r="E139" s="287" t="s">
        <v>35</v>
      </c>
      <c r="F139" s="292" t="s">
        <v>156</v>
      </c>
      <c r="G139" s="288" t="s">
        <v>44</v>
      </c>
      <c r="H139" s="289">
        <f>'21.осн, угл, инв, н-у'!H17</f>
        <v>0</v>
      </c>
      <c r="I139" s="289">
        <f>'21.осн, угл, инв, н-у'!I17</f>
        <v>0</v>
      </c>
      <c r="J139" s="290">
        <f>IF(H139=0,0,IF(I139/H139*100&gt;100,100,I139/H139*100))</f>
        <v>0</v>
      </c>
      <c r="K139" s="291">
        <f>J139</f>
        <v>0</v>
      </c>
      <c r="L139" s="818"/>
      <c r="M139" s="882"/>
      <c r="N139" s="874"/>
      <c r="O139" s="801"/>
      <c r="P139" s="284">
        <f t="shared" si="20"/>
        <v>0</v>
      </c>
      <c r="Q139" s="284">
        <f t="shared" si="21"/>
        <v>0</v>
      </c>
    </row>
    <row r="140" spans="1:24" ht="47.25" customHeight="1">
      <c r="A140" s="882"/>
      <c r="B140" s="884" t="s">
        <v>172</v>
      </c>
      <c r="C140" s="876" t="s">
        <v>316</v>
      </c>
      <c r="D140" s="877">
        <v>28</v>
      </c>
      <c r="E140" s="93" t="s">
        <v>34</v>
      </c>
      <c r="F140" s="182" t="s">
        <v>451</v>
      </c>
      <c r="G140" s="96" t="s">
        <v>45</v>
      </c>
      <c r="H140" s="97">
        <f>'20.осн, угл, н-у, н-у '!D13</f>
        <v>0</v>
      </c>
      <c r="I140" s="97">
        <f>'20.осн, угл, н-у, н-у '!E13</f>
        <v>0</v>
      </c>
      <c r="J140" s="293" t="str">
        <f>IF(AND(H140=0,I140=0),"-",IF(I140/H140*100&gt;100,100,I140/H140*100))</f>
        <v>-</v>
      </c>
      <c r="K140" s="819" t="e">
        <f>IF(AND(J140="-",J141="-",J143="-"),J142,SUM(J140:J143)/4)</f>
        <v>#DIV/0!</v>
      </c>
      <c r="L140" s="817" t="e">
        <f>(K140+K144)/2</f>
        <v>#DIV/0!</v>
      </c>
      <c r="M140" s="882"/>
      <c r="N140" s="847"/>
      <c r="O140" s="801">
        <v>20</v>
      </c>
      <c r="P140" s="284">
        <f t="shared" si="20"/>
        <v>0</v>
      </c>
      <c r="Q140" s="284">
        <f t="shared" si="21"/>
        <v>0</v>
      </c>
    </row>
    <row r="141" spans="1:24" ht="31.5" customHeight="1">
      <c r="A141" s="882"/>
      <c r="B141" s="875"/>
      <c r="C141" s="876"/>
      <c r="D141" s="877"/>
      <c r="E141" s="93" t="s">
        <v>34</v>
      </c>
      <c r="F141" s="182" t="s">
        <v>424</v>
      </c>
      <c r="G141" s="96" t="s">
        <v>45</v>
      </c>
      <c r="H141" s="97">
        <f>'20.осн, угл, н-у, н-у '!D14</f>
        <v>0</v>
      </c>
      <c r="I141" s="97">
        <f>'20.осн, угл, н-у, н-у '!E14</f>
        <v>0</v>
      </c>
      <c r="J141" s="293" t="str">
        <f>IF(AND(H141=0,I141=0),"-",IF(I141/H141*100&gt;100,100,I141/H141*100))</f>
        <v>-</v>
      </c>
      <c r="K141" s="820" t="e">
        <f>IF(AND(J136="-",J137="-",J140="-"),SUM(J138:J139)/2,SUM(J136:J140)/5)</f>
        <v>#DIV/0!</v>
      </c>
      <c r="L141" s="817"/>
      <c r="M141" s="882"/>
      <c r="N141" s="848"/>
      <c r="O141" s="801"/>
      <c r="P141" s="284">
        <f t="shared" si="20"/>
        <v>0</v>
      </c>
      <c r="Q141" s="284">
        <f t="shared" si="21"/>
        <v>0</v>
      </c>
    </row>
    <row r="142" spans="1:24" ht="47.25">
      <c r="A142" s="882"/>
      <c r="B142" s="875"/>
      <c r="C142" s="876"/>
      <c r="D142" s="878"/>
      <c r="E142" s="93" t="s">
        <v>34</v>
      </c>
      <c r="F142" s="517" t="s">
        <v>425</v>
      </c>
      <c r="G142" s="96" t="s">
        <v>45</v>
      </c>
      <c r="H142" s="97">
        <f>'20.осн, угл, н-у, н-у '!D15</f>
        <v>0</v>
      </c>
      <c r="I142" s="97">
        <f>'20.осн, угл, н-у, н-у '!E15</f>
        <v>0</v>
      </c>
      <c r="J142" s="282" t="e">
        <f t="shared" ref="J142" si="23">IF(I142/H142*100&gt;100,100,I142/H142*100)</f>
        <v>#DIV/0!</v>
      </c>
      <c r="K142" s="820" t="e">
        <f>IF(AND(J138="-",J139="-",#REF!="-"),SUM(J140:J141)/2,SUM(J138:J141)/5)</f>
        <v>#REF!</v>
      </c>
      <c r="L142" s="818"/>
      <c r="M142" s="882"/>
      <c r="N142" s="848"/>
      <c r="O142" s="801"/>
      <c r="P142" s="284">
        <f t="shared" si="20"/>
        <v>0</v>
      </c>
      <c r="Q142" s="284">
        <f t="shared" si="21"/>
        <v>0</v>
      </c>
    </row>
    <row r="143" spans="1:24" ht="30.75" customHeight="1">
      <c r="A143" s="882"/>
      <c r="B143" s="875"/>
      <c r="C143" s="876"/>
      <c r="D143" s="878"/>
      <c r="E143" s="93" t="s">
        <v>34</v>
      </c>
      <c r="F143" s="608" t="s">
        <v>410</v>
      </c>
      <c r="G143" s="96" t="s">
        <v>45</v>
      </c>
      <c r="H143" s="97">
        <f>'20.осн, угл, н-у, н-у '!D16</f>
        <v>0</v>
      </c>
      <c r="I143" s="97">
        <f>'20.осн, угл, н-у, н-у '!E16</f>
        <v>0</v>
      </c>
      <c r="J143" s="293" t="str">
        <f>IF(AND(H143=0,I143=0),"-",IF(I143/H143*100&gt;100,100,I143/H143*100))</f>
        <v>-</v>
      </c>
      <c r="K143" s="821" t="e">
        <f>IF(AND(J139="-",J140="-",J142="-"),SUM(J141:J141)/2,SUM(J139:J142)/5)</f>
        <v>#DIV/0!</v>
      </c>
      <c r="L143" s="818"/>
      <c r="M143" s="882"/>
      <c r="N143" s="848"/>
      <c r="O143" s="801"/>
      <c r="P143" s="284">
        <f t="shared" si="20"/>
        <v>0</v>
      </c>
      <c r="Q143" s="284">
        <f t="shared" si="21"/>
        <v>0</v>
      </c>
    </row>
    <row r="144" spans="1:24" ht="31.5">
      <c r="A144" s="882"/>
      <c r="B144" s="875"/>
      <c r="C144" s="876"/>
      <c r="D144" s="878"/>
      <c r="E144" s="287" t="s">
        <v>35</v>
      </c>
      <c r="F144" s="292" t="s">
        <v>156</v>
      </c>
      <c r="G144" s="288" t="s">
        <v>44</v>
      </c>
      <c r="H144" s="289">
        <f>'20.осн, угл, н-у, н-у '!H17</f>
        <v>0</v>
      </c>
      <c r="I144" s="289">
        <f>'20.осн, угл, н-у, н-у '!I17</f>
        <v>0</v>
      </c>
      <c r="J144" s="290">
        <f>IF(H144=0,0,IF(I144/H144*100&gt;100,100,I144/H144*100))</f>
        <v>0</v>
      </c>
      <c r="K144" s="291">
        <f>J144</f>
        <v>0</v>
      </c>
      <c r="L144" s="818"/>
      <c r="M144" s="882"/>
      <c r="N144" s="874"/>
      <c r="O144" s="801"/>
      <c r="P144" s="284">
        <f t="shared" si="20"/>
        <v>0</v>
      </c>
      <c r="Q144" s="284">
        <f t="shared" si="21"/>
        <v>0</v>
      </c>
    </row>
    <row r="145" spans="1:24">
      <c r="A145" s="882"/>
      <c r="B145" s="891"/>
      <c r="C145" s="888"/>
      <c r="D145" s="885">
        <v>29</v>
      </c>
      <c r="E145" s="93"/>
      <c r="F145" s="460"/>
      <c r="G145" s="96"/>
      <c r="H145" s="461"/>
      <c r="I145" s="461"/>
      <c r="J145" s="462"/>
      <c r="K145" s="856"/>
      <c r="L145" s="807"/>
      <c r="M145" s="882"/>
      <c r="N145" s="847"/>
      <c r="O145" s="802"/>
      <c r="P145" s="284">
        <f t="shared" si="20"/>
        <v>0</v>
      </c>
      <c r="Q145" s="284">
        <f t="shared" si="21"/>
        <v>0</v>
      </c>
      <c r="R145" s="92"/>
      <c r="T145" s="92"/>
      <c r="U145" s="92"/>
      <c r="V145" s="92"/>
      <c r="W145" s="92"/>
      <c r="X145" s="92"/>
    </row>
    <row r="146" spans="1:24">
      <c r="A146" s="882"/>
      <c r="B146" s="892"/>
      <c r="C146" s="889"/>
      <c r="D146" s="886"/>
      <c r="E146" s="93"/>
      <c r="F146" s="460"/>
      <c r="G146" s="96"/>
      <c r="H146" s="461"/>
      <c r="I146" s="461"/>
      <c r="J146" s="462"/>
      <c r="K146" s="857"/>
      <c r="L146" s="808"/>
      <c r="M146" s="882"/>
      <c r="N146" s="905"/>
      <c r="O146" s="802"/>
      <c r="P146" s="284">
        <f t="shared" si="20"/>
        <v>0</v>
      </c>
      <c r="Q146" s="284">
        <f t="shared" si="21"/>
        <v>0</v>
      </c>
      <c r="R146" s="92"/>
      <c r="T146" s="92"/>
      <c r="U146" s="92"/>
      <c r="V146" s="92"/>
      <c r="W146" s="92"/>
      <c r="X146" s="92"/>
    </row>
    <row r="147" spans="1:24">
      <c r="A147" s="882"/>
      <c r="B147" s="892"/>
      <c r="C147" s="889"/>
      <c r="D147" s="886"/>
      <c r="E147" s="93"/>
      <c r="F147" s="460"/>
      <c r="G147" s="96"/>
      <c r="H147" s="461"/>
      <c r="I147" s="461"/>
      <c r="J147" s="462"/>
      <c r="K147" s="857"/>
      <c r="L147" s="808"/>
      <c r="M147" s="882"/>
      <c r="N147" s="905"/>
      <c r="O147" s="802"/>
      <c r="P147" s="284">
        <f t="shared" si="20"/>
        <v>0</v>
      </c>
      <c r="Q147" s="284">
        <f t="shared" si="21"/>
        <v>0</v>
      </c>
      <c r="R147" s="92"/>
      <c r="T147" s="92"/>
      <c r="U147" s="92"/>
      <c r="V147" s="92"/>
      <c r="W147" s="92"/>
      <c r="X147" s="92"/>
    </row>
    <row r="148" spans="1:24">
      <c r="A148" s="882"/>
      <c r="B148" s="892"/>
      <c r="C148" s="889"/>
      <c r="D148" s="886"/>
      <c r="E148" s="93"/>
      <c r="F148" s="460"/>
      <c r="G148" s="96"/>
      <c r="H148" s="461"/>
      <c r="I148" s="461"/>
      <c r="J148" s="462"/>
      <c r="K148" s="858"/>
      <c r="L148" s="808"/>
      <c r="M148" s="882"/>
      <c r="N148" s="905"/>
      <c r="O148" s="802"/>
      <c r="P148" s="284">
        <f t="shared" si="20"/>
        <v>0</v>
      </c>
      <c r="Q148" s="284">
        <f t="shared" si="21"/>
        <v>0</v>
      </c>
      <c r="R148" s="92"/>
      <c r="T148" s="92"/>
      <c r="U148" s="92"/>
      <c r="V148" s="92"/>
      <c r="W148" s="92"/>
      <c r="X148" s="92"/>
    </row>
    <row r="149" spans="1:24">
      <c r="A149" s="882"/>
      <c r="B149" s="893"/>
      <c r="C149" s="890"/>
      <c r="D149" s="887"/>
      <c r="E149" s="287"/>
      <c r="F149" s="292"/>
      <c r="G149" s="288"/>
      <c r="H149" s="289"/>
      <c r="I149" s="289"/>
      <c r="J149" s="459"/>
      <c r="K149" s="464"/>
      <c r="L149" s="809"/>
      <c r="M149" s="882"/>
      <c r="N149" s="906"/>
      <c r="O149" s="802"/>
      <c r="P149" s="284">
        <f t="shared" si="20"/>
        <v>0</v>
      </c>
      <c r="Q149" s="284">
        <f t="shared" si="21"/>
        <v>0</v>
      </c>
      <c r="R149" s="92"/>
      <c r="T149" s="92"/>
      <c r="U149" s="92"/>
      <c r="V149" s="92"/>
      <c r="W149" s="92"/>
      <c r="X149" s="92"/>
    </row>
    <row r="150" spans="1:24">
      <c r="A150" s="882"/>
      <c r="B150" s="891"/>
      <c r="C150" s="876"/>
      <c r="D150" s="885">
        <v>30</v>
      </c>
      <c r="E150" s="93"/>
      <c r="F150" s="460"/>
      <c r="G150" s="96"/>
      <c r="H150" s="461"/>
      <c r="I150" s="461"/>
      <c r="J150" s="462"/>
      <c r="K150" s="856"/>
      <c r="L150" s="807"/>
      <c r="M150" s="882"/>
      <c r="N150" s="847"/>
      <c r="O150" s="802"/>
      <c r="P150" s="284">
        <f t="shared" si="20"/>
        <v>0</v>
      </c>
      <c r="Q150" s="284">
        <f t="shared" si="21"/>
        <v>0</v>
      </c>
      <c r="R150" s="92"/>
      <c r="T150" s="92"/>
      <c r="U150" s="92"/>
      <c r="V150" s="92"/>
      <c r="W150" s="92"/>
      <c r="X150" s="92"/>
    </row>
    <row r="151" spans="1:24">
      <c r="A151" s="882"/>
      <c r="B151" s="892"/>
      <c r="C151" s="876"/>
      <c r="D151" s="886"/>
      <c r="E151" s="93"/>
      <c r="F151" s="460"/>
      <c r="G151" s="96"/>
      <c r="H151" s="461"/>
      <c r="I151" s="461"/>
      <c r="J151" s="462"/>
      <c r="K151" s="857"/>
      <c r="L151" s="808"/>
      <c r="M151" s="882"/>
      <c r="N151" s="905"/>
      <c r="O151" s="802"/>
      <c r="P151" s="284">
        <f t="shared" si="20"/>
        <v>0</v>
      </c>
      <c r="Q151" s="284">
        <f t="shared" si="21"/>
        <v>0</v>
      </c>
      <c r="R151" s="92"/>
      <c r="T151" s="92"/>
      <c r="U151" s="92"/>
      <c r="V151" s="92"/>
      <c r="W151" s="92"/>
      <c r="X151" s="92"/>
    </row>
    <row r="152" spans="1:24">
      <c r="A152" s="882"/>
      <c r="B152" s="892"/>
      <c r="C152" s="876"/>
      <c r="D152" s="886"/>
      <c r="E152" s="93"/>
      <c r="F152" s="460"/>
      <c r="G152" s="96"/>
      <c r="H152" s="461"/>
      <c r="I152" s="461"/>
      <c r="J152" s="462"/>
      <c r="K152" s="857"/>
      <c r="L152" s="808"/>
      <c r="M152" s="882"/>
      <c r="N152" s="905"/>
      <c r="O152" s="802"/>
      <c r="P152" s="284">
        <f t="shared" si="20"/>
        <v>0</v>
      </c>
      <c r="Q152" s="284">
        <f t="shared" si="21"/>
        <v>0</v>
      </c>
      <c r="R152" s="92"/>
      <c r="T152" s="92"/>
      <c r="U152" s="92"/>
      <c r="V152" s="92"/>
      <c r="W152" s="92"/>
      <c r="X152" s="92"/>
    </row>
    <row r="153" spans="1:24">
      <c r="A153" s="882"/>
      <c r="B153" s="892"/>
      <c r="C153" s="876"/>
      <c r="D153" s="886"/>
      <c r="E153" s="93"/>
      <c r="F153" s="460"/>
      <c r="G153" s="96"/>
      <c r="H153" s="461"/>
      <c r="I153" s="461"/>
      <c r="J153" s="462"/>
      <c r="K153" s="858"/>
      <c r="L153" s="808"/>
      <c r="M153" s="882"/>
      <c r="N153" s="905"/>
      <c r="O153" s="802"/>
      <c r="P153" s="284">
        <f t="shared" si="20"/>
        <v>0</v>
      </c>
      <c r="Q153" s="284">
        <f t="shared" si="21"/>
        <v>0</v>
      </c>
      <c r="R153" s="92"/>
      <c r="T153" s="92"/>
      <c r="U153" s="92"/>
      <c r="V153" s="92"/>
      <c r="W153" s="92"/>
      <c r="X153" s="92"/>
    </row>
    <row r="154" spans="1:24">
      <c r="A154" s="882"/>
      <c r="B154" s="893"/>
      <c r="C154" s="876"/>
      <c r="D154" s="887"/>
      <c r="E154" s="287"/>
      <c r="F154" s="292"/>
      <c r="G154" s="288"/>
      <c r="H154" s="289"/>
      <c r="I154" s="289"/>
      <c r="J154" s="459"/>
      <c r="K154" s="464"/>
      <c r="L154" s="809"/>
      <c r="M154" s="882"/>
      <c r="N154" s="906"/>
      <c r="O154" s="802"/>
      <c r="P154" s="284">
        <f t="shared" si="20"/>
        <v>0</v>
      </c>
      <c r="Q154" s="284">
        <f t="shared" si="21"/>
        <v>0</v>
      </c>
      <c r="R154" s="92"/>
      <c r="T154" s="92"/>
      <c r="U154" s="92"/>
      <c r="V154" s="92"/>
      <c r="W154" s="92"/>
      <c r="X154" s="92"/>
    </row>
    <row r="155" spans="1:24" ht="45.75" customHeight="1">
      <c r="A155" s="882"/>
      <c r="B155" s="891" t="s">
        <v>247</v>
      </c>
      <c r="C155" s="876" t="s">
        <v>319</v>
      </c>
      <c r="D155" s="877">
        <v>31</v>
      </c>
      <c r="E155" s="93" t="s">
        <v>34</v>
      </c>
      <c r="F155" s="182" t="s">
        <v>451</v>
      </c>
      <c r="G155" s="96" t="s">
        <v>45</v>
      </c>
      <c r="H155" s="97">
        <f>'23.осн, н-у, инв, н-у'!D13</f>
        <v>0</v>
      </c>
      <c r="I155" s="97">
        <f>'23.осн, н-у, инв, н-у'!E13</f>
        <v>0</v>
      </c>
      <c r="J155" s="293" t="str">
        <f>IF(AND(H155=0,I155=0),"-",IF(I155/H155*100&gt;100,100,I155/H155*100))</f>
        <v>-</v>
      </c>
      <c r="K155" s="819" t="e">
        <f>IF(AND(J155="-",J156="-",J158="-"),J157,SUM(J155:J158)/4)</f>
        <v>#DIV/0!</v>
      </c>
      <c r="L155" s="817" t="e">
        <f>(K155+K159)/2</f>
        <v>#DIV/0!</v>
      </c>
      <c r="M155" s="882"/>
      <c r="N155" s="847"/>
      <c r="O155" s="801">
        <v>23</v>
      </c>
      <c r="P155" s="284">
        <f t="shared" si="20"/>
        <v>0</v>
      </c>
      <c r="Q155" s="284">
        <f t="shared" si="21"/>
        <v>0</v>
      </c>
    </row>
    <row r="156" spans="1:24" ht="31.5" customHeight="1">
      <c r="A156" s="882"/>
      <c r="B156" s="892"/>
      <c r="C156" s="876"/>
      <c r="D156" s="877"/>
      <c r="E156" s="93" t="s">
        <v>34</v>
      </c>
      <c r="F156" s="182" t="s">
        <v>424</v>
      </c>
      <c r="G156" s="96" t="s">
        <v>45</v>
      </c>
      <c r="H156" s="97">
        <f>'23.осн, н-у, инв, н-у'!D14</f>
        <v>0</v>
      </c>
      <c r="I156" s="97">
        <f>'23.осн, н-у, инв, н-у'!E14</f>
        <v>0</v>
      </c>
      <c r="J156" s="293" t="str">
        <f>IF(AND(H156=0,I156=0),"-",IF(I156/H156*100&gt;100,100,I156/H156*100))</f>
        <v>-</v>
      </c>
      <c r="K156" s="820" t="e">
        <f>IF(AND(J141="-",J142="-",J155="-"),SUM(J143:J144)/2,SUM(J141:J155)/5)</f>
        <v>#DIV/0!</v>
      </c>
      <c r="L156" s="817"/>
      <c r="M156" s="882"/>
      <c r="N156" s="848"/>
      <c r="O156" s="801"/>
      <c r="P156" s="284">
        <f t="shared" si="20"/>
        <v>0</v>
      </c>
      <c r="Q156" s="284">
        <f t="shared" si="21"/>
        <v>0</v>
      </c>
    </row>
    <row r="157" spans="1:24" ht="47.25">
      <c r="A157" s="882"/>
      <c r="B157" s="892"/>
      <c r="C157" s="876"/>
      <c r="D157" s="878"/>
      <c r="E157" s="93" t="s">
        <v>34</v>
      </c>
      <c r="F157" s="517" t="s">
        <v>425</v>
      </c>
      <c r="G157" s="96" t="s">
        <v>45</v>
      </c>
      <c r="H157" s="97">
        <f>'23.осн, н-у, инв, н-у'!D15</f>
        <v>0</v>
      </c>
      <c r="I157" s="97">
        <f>'23.осн, н-у, инв, н-у'!E15</f>
        <v>0</v>
      </c>
      <c r="J157" s="282" t="e">
        <f t="shared" ref="J157" si="24">IF(I157/H157*100&gt;100,100,I157/H157*100)</f>
        <v>#DIV/0!</v>
      </c>
      <c r="K157" s="820" t="e">
        <f>IF(AND(J143="-",J144="-",#REF!="-"),SUM(J155:J156)/2,SUM(J143:J156)/5)</f>
        <v>#REF!</v>
      </c>
      <c r="L157" s="818"/>
      <c r="M157" s="882"/>
      <c r="N157" s="848"/>
      <c r="O157" s="801"/>
      <c r="P157" s="284">
        <f t="shared" si="20"/>
        <v>0</v>
      </c>
      <c r="Q157" s="284">
        <f t="shared" si="21"/>
        <v>0</v>
      </c>
    </row>
    <row r="158" spans="1:24" ht="47.25">
      <c r="A158" s="882"/>
      <c r="B158" s="892"/>
      <c r="C158" s="876"/>
      <c r="D158" s="878"/>
      <c r="E158" s="93" t="s">
        <v>34</v>
      </c>
      <c r="F158" s="608" t="s">
        <v>410</v>
      </c>
      <c r="G158" s="96" t="s">
        <v>45</v>
      </c>
      <c r="H158" s="97">
        <f>'23.осн, н-у, инв, н-у'!D16</f>
        <v>0</v>
      </c>
      <c r="I158" s="97">
        <f>'23.осн, н-у, инв, н-у'!E16</f>
        <v>0</v>
      </c>
      <c r="J158" s="293" t="str">
        <f>IF(AND(H158=0,I158=0),"-",IF(I158/H158*100&gt;100,100,I158/H158*100))</f>
        <v>-</v>
      </c>
      <c r="K158" s="821" t="e">
        <f>IF(AND(J144="-",J155="-",J157="-"),SUM(J156:J156)/2,SUM(J144:J157)/5)</f>
        <v>#DIV/0!</v>
      </c>
      <c r="L158" s="818"/>
      <c r="M158" s="882"/>
      <c r="N158" s="848"/>
      <c r="O158" s="801"/>
      <c r="P158" s="284">
        <f t="shared" si="20"/>
        <v>0</v>
      </c>
      <c r="Q158" s="284">
        <f t="shared" si="21"/>
        <v>0</v>
      </c>
    </row>
    <row r="159" spans="1:24" ht="31.5">
      <c r="A159" s="882"/>
      <c r="B159" s="893"/>
      <c r="C159" s="876"/>
      <c r="D159" s="878"/>
      <c r="E159" s="287" t="s">
        <v>35</v>
      </c>
      <c r="F159" s="292" t="s">
        <v>156</v>
      </c>
      <c r="G159" s="288" t="s">
        <v>44</v>
      </c>
      <c r="H159" s="289">
        <f>'23.осн, н-у, инв, н-у'!H17</f>
        <v>4</v>
      </c>
      <c r="I159" s="289">
        <f>'23.осн, н-у, инв, н-у'!I17</f>
        <v>4</v>
      </c>
      <c r="J159" s="290">
        <f>IF(H159=0,0,IF(I159/H159*100&gt;100,100,I159/H159*100))</f>
        <v>100</v>
      </c>
      <c r="K159" s="291">
        <f>J159</f>
        <v>100</v>
      </c>
      <c r="L159" s="818"/>
      <c r="M159" s="882"/>
      <c r="N159" s="874"/>
      <c r="O159" s="801"/>
      <c r="P159" s="284">
        <f t="shared" si="20"/>
        <v>1</v>
      </c>
      <c r="Q159" s="284">
        <f t="shared" si="21"/>
        <v>1</v>
      </c>
    </row>
    <row r="160" spans="1:24" ht="47.25" customHeight="1">
      <c r="A160" s="882"/>
      <c r="B160" s="875" t="s">
        <v>173</v>
      </c>
      <c r="C160" s="894" t="s">
        <v>318</v>
      </c>
      <c r="D160" s="877">
        <v>32</v>
      </c>
      <c r="E160" s="93" t="s">
        <v>34</v>
      </c>
      <c r="F160" s="182" t="s">
        <v>451</v>
      </c>
      <c r="G160" s="96" t="s">
        <v>45</v>
      </c>
      <c r="H160" s="97">
        <f>'22.осн, н-у, инв, н-д'!D13</f>
        <v>0</v>
      </c>
      <c r="I160" s="97">
        <f>'22.осн, н-у, инв, н-д'!E13</f>
        <v>0</v>
      </c>
      <c r="J160" s="293" t="str">
        <f>IF(AND(H160=0,I160=0),"-",IF(I160/H160*100&gt;100,100,I160/H160*100))</f>
        <v>-</v>
      </c>
      <c r="K160" s="819" t="e">
        <f>IF(AND(J160="-",J161="-",J163="-"),J162,SUM(J160:J163)/4)</f>
        <v>#DIV/0!</v>
      </c>
      <c r="L160" s="817" t="e">
        <f>(K160+K164)/2</f>
        <v>#DIV/0!</v>
      </c>
      <c r="M160" s="882"/>
      <c r="N160" s="847"/>
      <c r="O160" s="801">
        <v>22</v>
      </c>
      <c r="P160" s="284">
        <f t="shared" si="20"/>
        <v>0</v>
      </c>
      <c r="Q160" s="284">
        <f t="shared" si="21"/>
        <v>0</v>
      </c>
    </row>
    <row r="161" spans="1:24" ht="31.5" customHeight="1">
      <c r="A161" s="882"/>
      <c r="B161" s="875"/>
      <c r="C161" s="894"/>
      <c r="D161" s="877"/>
      <c r="E161" s="93" t="s">
        <v>34</v>
      </c>
      <c r="F161" s="182" t="s">
        <v>424</v>
      </c>
      <c r="G161" s="96" t="s">
        <v>45</v>
      </c>
      <c r="H161" s="97">
        <f>'22.осн, н-у, инв, н-д'!D14</f>
        <v>0</v>
      </c>
      <c r="I161" s="97">
        <f>'22.осн, н-у, инв, н-д'!E14</f>
        <v>0</v>
      </c>
      <c r="J161" s="293" t="str">
        <f>IF(AND(H161=0,I161=0),"-",IF(I161/H161*100&gt;100,100,I161/H161*100))</f>
        <v>-</v>
      </c>
      <c r="K161" s="820" t="e">
        <f>IF(AND(J156="-",J157="-",J160="-"),SUM(J158:J159)/2,SUM(J156:J160)/5)</f>
        <v>#DIV/0!</v>
      </c>
      <c r="L161" s="817"/>
      <c r="M161" s="882"/>
      <c r="N161" s="848"/>
      <c r="O161" s="801"/>
      <c r="P161" s="284">
        <f t="shared" si="20"/>
        <v>0</v>
      </c>
      <c r="Q161" s="284">
        <f t="shared" si="21"/>
        <v>0</v>
      </c>
    </row>
    <row r="162" spans="1:24" ht="47.25">
      <c r="A162" s="882"/>
      <c r="B162" s="875"/>
      <c r="C162" s="894"/>
      <c r="D162" s="878"/>
      <c r="E162" s="93" t="s">
        <v>34</v>
      </c>
      <c r="F162" s="517" t="s">
        <v>425</v>
      </c>
      <c r="G162" s="96" t="s">
        <v>45</v>
      </c>
      <c r="H162" s="97">
        <f>'22.осн, н-у, инв, н-д'!D15</f>
        <v>0</v>
      </c>
      <c r="I162" s="97">
        <f>'22.осн, н-у, инв, н-д'!E15</f>
        <v>0</v>
      </c>
      <c r="J162" s="282" t="e">
        <f t="shared" ref="J162" si="25">IF(I162/H162*100&gt;100,100,I162/H162*100)</f>
        <v>#DIV/0!</v>
      </c>
      <c r="K162" s="820" t="e">
        <f>IF(AND(J158="-",J159="-",#REF!="-"),SUM(J160:J161)/2,SUM(J158:J161)/5)</f>
        <v>#REF!</v>
      </c>
      <c r="L162" s="818"/>
      <c r="M162" s="882"/>
      <c r="N162" s="848"/>
      <c r="O162" s="801"/>
      <c r="P162" s="284">
        <f t="shared" si="20"/>
        <v>0</v>
      </c>
      <c r="Q162" s="284">
        <f t="shared" si="21"/>
        <v>0</v>
      </c>
    </row>
    <row r="163" spans="1:24" ht="47.25">
      <c r="A163" s="882"/>
      <c r="B163" s="875"/>
      <c r="C163" s="894"/>
      <c r="D163" s="878"/>
      <c r="E163" s="93" t="s">
        <v>34</v>
      </c>
      <c r="F163" s="608" t="s">
        <v>410</v>
      </c>
      <c r="G163" s="96" t="s">
        <v>45</v>
      </c>
      <c r="H163" s="97">
        <f>'22.осн, н-у, инв, н-д'!D16</f>
        <v>0</v>
      </c>
      <c r="I163" s="97">
        <f>'22.осн, н-у, инв, н-д'!E16</f>
        <v>0</v>
      </c>
      <c r="J163" s="293" t="str">
        <f>IF(AND(H163=0,I163=0),"-",IF(I163/H163*100&gt;100,100,I163/H163*100))</f>
        <v>-</v>
      </c>
      <c r="K163" s="821" t="e">
        <f>IF(AND(J159="-",J160="-",J162="-"),SUM(J161:J161)/2,SUM(J159:J162)/5)</f>
        <v>#DIV/0!</v>
      </c>
      <c r="L163" s="818"/>
      <c r="M163" s="882"/>
      <c r="N163" s="848"/>
      <c r="O163" s="801"/>
      <c r="P163" s="284">
        <f t="shared" si="20"/>
        <v>0</v>
      </c>
      <c r="Q163" s="284">
        <f t="shared" si="21"/>
        <v>0</v>
      </c>
    </row>
    <row r="164" spans="1:24" ht="32.25" customHeight="1">
      <c r="A164" s="882"/>
      <c r="B164" s="875"/>
      <c r="C164" s="894"/>
      <c r="D164" s="878"/>
      <c r="E164" s="287" t="s">
        <v>35</v>
      </c>
      <c r="F164" s="292" t="s">
        <v>156</v>
      </c>
      <c r="G164" s="288" t="s">
        <v>44</v>
      </c>
      <c r="H164" s="289">
        <f>'22.осн, н-у, инв, н-д'!H17</f>
        <v>1</v>
      </c>
      <c r="I164" s="289">
        <f>'22.осн, н-у, инв, н-д'!I17</f>
        <v>1</v>
      </c>
      <c r="J164" s="290">
        <f>IF(H164=0,0,IF(I164/H164*100&gt;100,100,I164/H164*100))</f>
        <v>100</v>
      </c>
      <c r="K164" s="291">
        <f>J164</f>
        <v>100</v>
      </c>
      <c r="L164" s="818"/>
      <c r="M164" s="882"/>
      <c r="N164" s="874"/>
      <c r="O164" s="801"/>
      <c r="P164" s="284">
        <f t="shared" si="20"/>
        <v>1</v>
      </c>
      <c r="Q164" s="284">
        <f t="shared" si="21"/>
        <v>1</v>
      </c>
    </row>
    <row r="165" spans="1:24" ht="15" customHeight="1">
      <c r="A165" s="882"/>
      <c r="B165" s="891"/>
      <c r="C165" s="924"/>
      <c r="D165" s="885">
        <v>33</v>
      </c>
      <c r="E165" s="93"/>
      <c r="F165" s="460"/>
      <c r="G165" s="96"/>
      <c r="H165" s="461"/>
      <c r="I165" s="461"/>
      <c r="J165" s="462"/>
      <c r="K165" s="856"/>
      <c r="L165" s="807"/>
      <c r="M165" s="882"/>
      <c r="N165" s="847"/>
      <c r="O165" s="804"/>
      <c r="P165" s="284">
        <f t="shared" si="20"/>
        <v>0</v>
      </c>
      <c r="Q165" s="284">
        <f t="shared" si="21"/>
        <v>0</v>
      </c>
      <c r="R165" s="92"/>
      <c r="T165" s="92"/>
      <c r="U165" s="92"/>
      <c r="V165" s="92"/>
      <c r="W165" s="92"/>
      <c r="X165" s="92"/>
    </row>
    <row r="166" spans="1:24" ht="15" customHeight="1">
      <c r="A166" s="882"/>
      <c r="B166" s="892"/>
      <c r="C166" s="925"/>
      <c r="D166" s="886"/>
      <c r="E166" s="93"/>
      <c r="F166" s="460"/>
      <c r="G166" s="96"/>
      <c r="H166" s="461"/>
      <c r="I166" s="461"/>
      <c r="J166" s="462"/>
      <c r="K166" s="857"/>
      <c r="L166" s="808"/>
      <c r="M166" s="882"/>
      <c r="N166" s="905"/>
      <c r="O166" s="804"/>
      <c r="P166" s="284">
        <f t="shared" si="20"/>
        <v>0</v>
      </c>
      <c r="Q166" s="284">
        <f t="shared" si="21"/>
        <v>0</v>
      </c>
      <c r="R166" s="92"/>
      <c r="T166" s="92"/>
      <c r="U166" s="92"/>
      <c r="V166" s="92"/>
      <c r="W166" s="92"/>
      <c r="X166" s="92"/>
    </row>
    <row r="167" spans="1:24" ht="15" customHeight="1">
      <c r="A167" s="882"/>
      <c r="B167" s="892"/>
      <c r="C167" s="925"/>
      <c r="D167" s="886"/>
      <c r="E167" s="93"/>
      <c r="F167" s="460"/>
      <c r="G167" s="96"/>
      <c r="H167" s="461"/>
      <c r="I167" s="461"/>
      <c r="J167" s="462"/>
      <c r="K167" s="857"/>
      <c r="L167" s="808"/>
      <c r="M167" s="882"/>
      <c r="N167" s="905"/>
      <c r="O167" s="804"/>
      <c r="P167" s="284">
        <f t="shared" si="20"/>
        <v>0</v>
      </c>
      <c r="Q167" s="284">
        <f t="shared" si="21"/>
        <v>0</v>
      </c>
      <c r="R167" s="92"/>
      <c r="T167" s="92"/>
      <c r="U167" s="92"/>
      <c r="V167" s="92"/>
      <c r="W167" s="92"/>
      <c r="X167" s="92"/>
    </row>
    <row r="168" spans="1:24" ht="15" customHeight="1">
      <c r="A168" s="882"/>
      <c r="B168" s="892"/>
      <c r="C168" s="925"/>
      <c r="D168" s="886"/>
      <c r="E168" s="93"/>
      <c r="F168" s="460"/>
      <c r="G168" s="96"/>
      <c r="H168" s="461"/>
      <c r="I168" s="461"/>
      <c r="J168" s="462"/>
      <c r="K168" s="858"/>
      <c r="L168" s="808"/>
      <c r="M168" s="882"/>
      <c r="N168" s="905"/>
      <c r="O168" s="804"/>
      <c r="P168" s="284">
        <f t="shared" si="20"/>
        <v>0</v>
      </c>
      <c r="Q168" s="284">
        <f t="shared" si="21"/>
        <v>0</v>
      </c>
      <c r="R168" s="92"/>
      <c r="T168" s="92"/>
      <c r="U168" s="92"/>
      <c r="V168" s="92"/>
      <c r="W168" s="92"/>
      <c r="X168" s="92"/>
    </row>
    <row r="169" spans="1:24" ht="15" customHeight="1">
      <c r="A169" s="882"/>
      <c r="B169" s="893"/>
      <c r="C169" s="926"/>
      <c r="D169" s="887"/>
      <c r="E169" s="287"/>
      <c r="F169" s="292"/>
      <c r="G169" s="288"/>
      <c r="H169" s="289"/>
      <c r="I169" s="289"/>
      <c r="J169" s="459"/>
      <c r="K169" s="464"/>
      <c r="L169" s="809"/>
      <c r="M169" s="882"/>
      <c r="N169" s="906"/>
      <c r="O169" s="804"/>
      <c r="P169" s="284">
        <f t="shared" si="20"/>
        <v>0</v>
      </c>
      <c r="Q169" s="284">
        <f t="shared" si="21"/>
        <v>0</v>
      </c>
      <c r="R169" s="92"/>
      <c r="T169" s="92"/>
      <c r="U169" s="92"/>
      <c r="V169" s="92"/>
      <c r="W169" s="92"/>
      <c r="X169" s="92"/>
    </row>
    <row r="170" spans="1:24" ht="47.25">
      <c r="A170" s="882"/>
      <c r="B170" s="875" t="s">
        <v>396</v>
      </c>
      <c r="C170" s="876" t="s">
        <v>320</v>
      </c>
      <c r="D170" s="877">
        <v>34</v>
      </c>
      <c r="E170" s="93" t="s">
        <v>34</v>
      </c>
      <c r="F170" s="182" t="s">
        <v>451</v>
      </c>
      <c r="G170" s="96" t="s">
        <v>45</v>
      </c>
      <c r="H170" s="97">
        <f>'24.осн, н-у, н-у, н-у '!D13</f>
        <v>75.2</v>
      </c>
      <c r="I170" s="97">
        <f>'24.осн, н-у, н-у, н-у '!E13</f>
        <v>75.2</v>
      </c>
      <c r="J170" s="293">
        <f>IF(AND(H170=0,I170=0),"-",IF(I170/H170*100&gt;100,100,I170/H170*100))</f>
        <v>100</v>
      </c>
      <c r="K170" s="819" t="e">
        <f>IF(AND(J170="-",J171="-",J173="-"),J172,SUM(J170:J173)/4)</f>
        <v>#DIV/0!</v>
      </c>
      <c r="L170" s="817" t="e">
        <f>(K170+K174)/2</f>
        <v>#DIV/0!</v>
      </c>
      <c r="M170" s="882"/>
      <c r="N170" s="847"/>
      <c r="O170" s="801">
        <v>24</v>
      </c>
      <c r="P170" s="284">
        <f t="shared" si="20"/>
        <v>1</v>
      </c>
      <c r="Q170" s="284">
        <f t="shared" si="21"/>
        <v>1</v>
      </c>
    </row>
    <row r="171" spans="1:24" ht="31.5" customHeight="1">
      <c r="A171" s="882"/>
      <c r="B171" s="875"/>
      <c r="C171" s="876"/>
      <c r="D171" s="877"/>
      <c r="E171" s="93" t="s">
        <v>34</v>
      </c>
      <c r="F171" s="182" t="s">
        <v>424</v>
      </c>
      <c r="G171" s="96" t="s">
        <v>45</v>
      </c>
      <c r="H171" s="97">
        <f>'24.осн, н-у, н-у, н-у '!D14</f>
        <v>0</v>
      </c>
      <c r="I171" s="97">
        <f>'24.осн, н-у, н-у, н-у '!E14</f>
        <v>12.6</v>
      </c>
      <c r="J171" s="293" t="e">
        <f>IF(AND(H171=0,I171=0),"-",IF(I171/H171*100&gt;100,100,I171/H171*100))</f>
        <v>#DIV/0!</v>
      </c>
      <c r="K171" s="820" t="e">
        <f>IF(AND(J161="-",J162="-",J170="-"),SUM(J163:J164)/2,SUM(J161:J170)/5)</f>
        <v>#DIV/0!</v>
      </c>
      <c r="L171" s="817"/>
      <c r="M171" s="882"/>
      <c r="N171" s="848"/>
      <c r="O171" s="801"/>
      <c r="P171" s="284">
        <f t="shared" si="20"/>
        <v>0</v>
      </c>
      <c r="Q171" s="284">
        <f t="shared" si="21"/>
        <v>1</v>
      </c>
    </row>
    <row r="172" spans="1:24" ht="47.25">
      <c r="A172" s="882"/>
      <c r="B172" s="875"/>
      <c r="C172" s="876"/>
      <c r="D172" s="878"/>
      <c r="E172" s="93" t="s">
        <v>34</v>
      </c>
      <c r="F172" s="517" t="s">
        <v>425</v>
      </c>
      <c r="G172" s="96" t="s">
        <v>45</v>
      </c>
      <c r="H172" s="97">
        <f>'24.осн, н-у, н-у, н-у '!D15</f>
        <v>5.9</v>
      </c>
      <c r="I172" s="97">
        <f>'24.осн, н-у, н-у, н-у '!E15</f>
        <v>5.9</v>
      </c>
      <c r="J172" s="282">
        <f t="shared" ref="J172" si="26">IF(I172/H172*100&gt;100,100,I172/H172*100)</f>
        <v>100</v>
      </c>
      <c r="K172" s="820" t="e">
        <f>IF(AND(J163="-",J164="-",#REF!="-"),SUM(J170:J171)/2,SUM(J163:J171)/5)</f>
        <v>#REF!</v>
      </c>
      <c r="L172" s="818"/>
      <c r="M172" s="882"/>
      <c r="N172" s="848"/>
      <c r="O172" s="801"/>
      <c r="P172" s="284">
        <f t="shared" si="20"/>
        <v>1</v>
      </c>
      <c r="Q172" s="284">
        <f t="shared" si="21"/>
        <v>1</v>
      </c>
    </row>
    <row r="173" spans="1:24" ht="47.25">
      <c r="A173" s="882"/>
      <c r="B173" s="875"/>
      <c r="C173" s="876"/>
      <c r="D173" s="878"/>
      <c r="E173" s="93" t="s">
        <v>34</v>
      </c>
      <c r="F173" s="608" t="s">
        <v>410</v>
      </c>
      <c r="G173" s="96" t="s">
        <v>45</v>
      </c>
      <c r="H173" s="97">
        <f>'24.осн, н-у, н-у, н-у '!D16</f>
        <v>100</v>
      </c>
      <c r="I173" s="97">
        <f>'24.осн, н-у, н-у, н-у '!E16</f>
        <v>150</v>
      </c>
      <c r="J173" s="293">
        <f>IF(AND(H173=0,I173=0),"-",IF(I173/H173*100&gt;100,100,I173/H173*100))</f>
        <v>100</v>
      </c>
      <c r="K173" s="821" t="e">
        <f>IF(AND(J164="-",J170="-",J172="-"),SUM(J171:J171)/2,SUM(J164:J172)/5)</f>
        <v>#DIV/0!</v>
      </c>
      <c r="L173" s="818"/>
      <c r="M173" s="882"/>
      <c r="N173" s="848"/>
      <c r="O173" s="801"/>
      <c r="P173" s="284">
        <f t="shared" si="20"/>
        <v>1</v>
      </c>
      <c r="Q173" s="284">
        <f t="shared" si="21"/>
        <v>1</v>
      </c>
    </row>
    <row r="174" spans="1:24" ht="31.5">
      <c r="A174" s="882"/>
      <c r="B174" s="875"/>
      <c r="C174" s="876"/>
      <c r="D174" s="878"/>
      <c r="E174" s="287" t="s">
        <v>35</v>
      </c>
      <c r="F174" s="292" t="s">
        <v>156</v>
      </c>
      <c r="G174" s="288" t="s">
        <v>44</v>
      </c>
      <c r="H174" s="641">
        <f>'24.осн, н-у, н-у, н-у '!H17</f>
        <v>686.22</v>
      </c>
      <c r="I174" s="289">
        <f>'24.осн, н-у, н-у, н-у '!I17</f>
        <v>673</v>
      </c>
      <c r="J174" s="290">
        <f>IF(H174=0,0,IF(I174/H174*100&gt;100,100,I174/H174*100))</f>
        <v>98.073504124041847</v>
      </c>
      <c r="K174" s="291">
        <f>J174</f>
        <v>98.073504124041847</v>
      </c>
      <c r="L174" s="818"/>
      <c r="M174" s="882"/>
      <c r="N174" s="874"/>
      <c r="O174" s="801"/>
      <c r="P174" s="284">
        <f t="shared" si="20"/>
        <v>1</v>
      </c>
      <c r="Q174" s="284">
        <f t="shared" si="21"/>
        <v>1</v>
      </c>
    </row>
    <row r="175" spans="1:24" s="468" customFormat="1">
      <c r="A175" s="882"/>
      <c r="B175" s="891"/>
      <c r="C175" s="888"/>
      <c r="D175" s="885">
        <v>35</v>
      </c>
      <c r="E175" s="297"/>
      <c r="F175" s="460"/>
      <c r="G175" s="469"/>
      <c r="H175" s="461"/>
      <c r="I175" s="461"/>
      <c r="J175" s="293"/>
      <c r="K175" s="902"/>
      <c r="L175" s="920"/>
      <c r="M175" s="882"/>
      <c r="N175" s="907"/>
      <c r="O175" s="805"/>
      <c r="P175" s="284">
        <f t="shared" si="20"/>
        <v>0</v>
      </c>
      <c r="Q175" s="284">
        <f t="shared" si="21"/>
        <v>0</v>
      </c>
      <c r="R175" s="470"/>
      <c r="T175" s="470"/>
      <c r="U175" s="470"/>
      <c r="V175" s="470"/>
      <c r="W175" s="470"/>
      <c r="X175" s="470"/>
    </row>
    <row r="176" spans="1:24" s="468" customFormat="1">
      <c r="A176" s="882"/>
      <c r="B176" s="892"/>
      <c r="C176" s="889"/>
      <c r="D176" s="886"/>
      <c r="E176" s="297"/>
      <c r="F176" s="460"/>
      <c r="G176" s="469"/>
      <c r="H176" s="461"/>
      <c r="I176" s="461"/>
      <c r="J176" s="293"/>
      <c r="K176" s="903"/>
      <c r="L176" s="921"/>
      <c r="M176" s="882"/>
      <c r="N176" s="907"/>
      <c r="O176" s="805"/>
      <c r="P176" s="284">
        <f t="shared" si="20"/>
        <v>0</v>
      </c>
      <c r="Q176" s="284">
        <f t="shared" si="21"/>
        <v>0</v>
      </c>
      <c r="R176" s="470"/>
      <c r="T176" s="470"/>
      <c r="U176" s="470"/>
      <c r="V176" s="470"/>
      <c r="W176" s="470"/>
      <c r="X176" s="470"/>
    </row>
    <row r="177" spans="1:24" s="468" customFormat="1">
      <c r="A177" s="882"/>
      <c r="B177" s="892"/>
      <c r="C177" s="889"/>
      <c r="D177" s="886"/>
      <c r="E177" s="297"/>
      <c r="F177" s="460"/>
      <c r="G177" s="469"/>
      <c r="H177" s="461"/>
      <c r="I177" s="461"/>
      <c r="J177" s="293"/>
      <c r="K177" s="903"/>
      <c r="L177" s="921"/>
      <c r="M177" s="882"/>
      <c r="N177" s="907"/>
      <c r="O177" s="805"/>
      <c r="P177" s="284">
        <f t="shared" si="20"/>
        <v>0</v>
      </c>
      <c r="Q177" s="284">
        <f t="shared" si="21"/>
        <v>0</v>
      </c>
      <c r="R177" s="470"/>
      <c r="T177" s="470"/>
      <c r="U177" s="470"/>
      <c r="V177" s="470"/>
      <c r="W177" s="470"/>
      <c r="X177" s="470"/>
    </row>
    <row r="178" spans="1:24" s="468" customFormat="1">
      <c r="A178" s="882"/>
      <c r="B178" s="892"/>
      <c r="C178" s="889"/>
      <c r="D178" s="886"/>
      <c r="E178" s="297"/>
      <c r="F178" s="460"/>
      <c r="G178" s="469"/>
      <c r="H178" s="461"/>
      <c r="I178" s="461"/>
      <c r="J178" s="293"/>
      <c r="K178" s="904"/>
      <c r="L178" s="921"/>
      <c r="M178" s="882"/>
      <c r="N178" s="907"/>
      <c r="O178" s="805"/>
      <c r="P178" s="284">
        <f t="shared" si="20"/>
        <v>0</v>
      </c>
      <c r="Q178" s="284">
        <f t="shared" si="21"/>
        <v>0</v>
      </c>
      <c r="R178" s="470"/>
      <c r="T178" s="470"/>
      <c r="U178" s="470"/>
      <c r="V178" s="470"/>
      <c r="W178" s="470"/>
      <c r="X178" s="470"/>
    </row>
    <row r="179" spans="1:24" s="468" customFormat="1">
      <c r="A179" s="882"/>
      <c r="B179" s="893"/>
      <c r="C179" s="890"/>
      <c r="D179" s="887"/>
      <c r="E179" s="295"/>
      <c r="F179" s="292"/>
      <c r="G179" s="465"/>
      <c r="H179" s="289"/>
      <c r="I179" s="289"/>
      <c r="J179" s="466"/>
      <c r="K179" s="467"/>
      <c r="L179" s="922"/>
      <c r="M179" s="882"/>
      <c r="N179" s="907"/>
      <c r="O179" s="805"/>
      <c r="P179" s="284">
        <f t="shared" si="20"/>
        <v>0</v>
      </c>
      <c r="Q179" s="284">
        <f t="shared" si="21"/>
        <v>0</v>
      </c>
      <c r="R179" s="470"/>
      <c r="T179" s="470"/>
      <c r="U179" s="470"/>
      <c r="V179" s="470"/>
      <c r="W179" s="470"/>
      <c r="X179" s="470"/>
    </row>
    <row r="180" spans="1:24" s="468" customFormat="1">
      <c r="A180" s="882"/>
      <c r="B180" s="875"/>
      <c r="C180" s="876"/>
      <c r="D180" s="885">
        <v>36</v>
      </c>
      <c r="E180" s="297"/>
      <c r="F180" s="460"/>
      <c r="G180" s="469"/>
      <c r="H180" s="461"/>
      <c r="I180" s="461"/>
      <c r="J180" s="293"/>
      <c r="K180" s="902"/>
      <c r="L180" s="920"/>
      <c r="M180" s="882"/>
      <c r="N180" s="907"/>
      <c r="O180" s="805"/>
      <c r="P180" s="284">
        <f t="shared" si="20"/>
        <v>0</v>
      </c>
      <c r="Q180" s="284">
        <f t="shared" si="21"/>
        <v>0</v>
      </c>
      <c r="R180" s="470"/>
      <c r="T180" s="470"/>
      <c r="U180" s="470"/>
      <c r="V180" s="470"/>
      <c r="W180" s="470"/>
      <c r="X180" s="470"/>
    </row>
    <row r="181" spans="1:24" s="468" customFormat="1">
      <c r="A181" s="882"/>
      <c r="B181" s="875"/>
      <c r="C181" s="876"/>
      <c r="D181" s="886"/>
      <c r="E181" s="297"/>
      <c r="F181" s="460"/>
      <c r="G181" s="469"/>
      <c r="H181" s="461"/>
      <c r="I181" s="461"/>
      <c r="J181" s="293"/>
      <c r="K181" s="903"/>
      <c r="L181" s="921"/>
      <c r="M181" s="882"/>
      <c r="N181" s="907"/>
      <c r="O181" s="805"/>
      <c r="P181" s="284">
        <f t="shared" si="20"/>
        <v>0</v>
      </c>
      <c r="Q181" s="284">
        <f t="shared" si="21"/>
        <v>0</v>
      </c>
      <c r="R181" s="470"/>
      <c r="T181" s="470"/>
      <c r="U181" s="470"/>
      <c r="V181" s="470"/>
      <c r="W181" s="470"/>
      <c r="X181" s="470"/>
    </row>
    <row r="182" spans="1:24" s="468" customFormat="1">
      <c r="A182" s="882"/>
      <c r="B182" s="875"/>
      <c r="C182" s="876"/>
      <c r="D182" s="886"/>
      <c r="E182" s="297"/>
      <c r="F182" s="460"/>
      <c r="G182" s="469"/>
      <c r="H182" s="461"/>
      <c r="I182" s="461"/>
      <c r="J182" s="293"/>
      <c r="K182" s="903"/>
      <c r="L182" s="921"/>
      <c r="M182" s="882"/>
      <c r="N182" s="907"/>
      <c r="O182" s="805"/>
      <c r="P182" s="284">
        <f t="shared" si="20"/>
        <v>0</v>
      </c>
      <c r="Q182" s="284">
        <f t="shared" si="21"/>
        <v>0</v>
      </c>
      <c r="R182" s="470"/>
      <c r="T182" s="470"/>
      <c r="U182" s="470"/>
      <c r="V182" s="470"/>
      <c r="W182" s="470"/>
      <c r="X182" s="470"/>
    </row>
    <row r="183" spans="1:24" s="468" customFormat="1">
      <c r="A183" s="882"/>
      <c r="B183" s="875"/>
      <c r="C183" s="876"/>
      <c r="D183" s="886"/>
      <c r="E183" s="297"/>
      <c r="F183" s="460"/>
      <c r="G183" s="469"/>
      <c r="H183" s="461"/>
      <c r="I183" s="461"/>
      <c r="J183" s="293"/>
      <c r="K183" s="904"/>
      <c r="L183" s="921"/>
      <c r="M183" s="882"/>
      <c r="N183" s="907"/>
      <c r="O183" s="805"/>
      <c r="P183" s="284">
        <f t="shared" si="20"/>
        <v>0</v>
      </c>
      <c r="Q183" s="284">
        <f t="shared" si="21"/>
        <v>0</v>
      </c>
      <c r="R183" s="470"/>
      <c r="T183" s="470"/>
      <c r="U183" s="470"/>
      <c r="V183" s="470"/>
      <c r="W183" s="470"/>
      <c r="X183" s="470"/>
    </row>
    <row r="184" spans="1:24" s="468" customFormat="1">
      <c r="A184" s="882"/>
      <c r="B184" s="875"/>
      <c r="C184" s="876"/>
      <c r="D184" s="887"/>
      <c r="E184" s="295"/>
      <c r="F184" s="292"/>
      <c r="G184" s="465"/>
      <c r="H184" s="289"/>
      <c r="I184" s="289"/>
      <c r="J184" s="466"/>
      <c r="K184" s="467"/>
      <c r="L184" s="922"/>
      <c r="M184" s="882"/>
      <c r="N184" s="907"/>
      <c r="O184" s="805"/>
      <c r="P184" s="284">
        <f t="shared" si="20"/>
        <v>0</v>
      </c>
      <c r="Q184" s="284">
        <f t="shared" si="21"/>
        <v>0</v>
      </c>
      <c r="R184" s="470"/>
      <c r="T184" s="470"/>
      <c r="U184" s="470"/>
      <c r="V184" s="470"/>
      <c r="W184" s="470"/>
      <c r="X184" s="470"/>
    </row>
    <row r="185" spans="1:24" ht="47.25" customHeight="1">
      <c r="A185" s="882"/>
      <c r="B185" s="875" t="s">
        <v>174</v>
      </c>
      <c r="C185" s="876" t="s">
        <v>322</v>
      </c>
      <c r="D185" s="877">
        <v>37</v>
      </c>
      <c r="E185" s="93" t="s">
        <v>34</v>
      </c>
      <c r="F185" s="182" t="s">
        <v>451</v>
      </c>
      <c r="G185" s="96" t="s">
        <v>45</v>
      </c>
      <c r="H185" s="97">
        <f>'26.осн, н-у, н-у, н-д'!D13</f>
        <v>0</v>
      </c>
      <c r="I185" s="97">
        <f>'26.осн, н-у, н-у, н-д'!E13</f>
        <v>0</v>
      </c>
      <c r="J185" s="293" t="str">
        <f>IF(AND(H185=0,I185=0),"-",IF(I185/H185*100&gt;100,100,I185/H185*100))</f>
        <v>-</v>
      </c>
      <c r="K185" s="819" t="str">
        <f>IF(AND(J185="-",J186="-",J188="-"),J187,SUM(J185:J188)/4)</f>
        <v>-</v>
      </c>
      <c r="L185" s="817" t="e">
        <f>(K185+K189)/2</f>
        <v>#VALUE!</v>
      </c>
      <c r="M185" s="882"/>
      <c r="N185" s="847"/>
      <c r="O185" s="801">
        <v>26</v>
      </c>
      <c r="P185" s="284">
        <f t="shared" si="20"/>
        <v>0</v>
      </c>
      <c r="Q185" s="284">
        <f t="shared" si="21"/>
        <v>0</v>
      </c>
    </row>
    <row r="186" spans="1:24" ht="31.5" customHeight="1">
      <c r="A186" s="882"/>
      <c r="B186" s="875"/>
      <c r="C186" s="876"/>
      <c r="D186" s="877"/>
      <c r="E186" s="93" t="s">
        <v>34</v>
      </c>
      <c r="F186" s="182" t="s">
        <v>424</v>
      </c>
      <c r="G186" s="96" t="s">
        <v>45</v>
      </c>
      <c r="H186" s="97">
        <f>'26.осн, н-у, н-у, н-д'!D14</f>
        <v>0</v>
      </c>
      <c r="I186" s="97">
        <f>'26.осн, н-у, н-у, н-д'!E14</f>
        <v>0</v>
      </c>
      <c r="J186" s="293" t="str">
        <f>IF(AND(H186=0,I186=0),"-",IF(I186/H186*100&gt;100,100,I186/H186*100))</f>
        <v>-</v>
      </c>
      <c r="K186" s="820" t="e">
        <f>IF(AND(J171="-",J172="-",J185="-"),SUM(J173:J174)/2,SUM(J171:J185)/5)</f>
        <v>#DIV/0!</v>
      </c>
      <c r="L186" s="817"/>
      <c r="M186" s="882"/>
      <c r="N186" s="848"/>
      <c r="O186" s="801"/>
      <c r="P186" s="284">
        <f t="shared" si="20"/>
        <v>0</v>
      </c>
      <c r="Q186" s="284">
        <f t="shared" si="21"/>
        <v>0</v>
      </c>
    </row>
    <row r="187" spans="1:24" ht="47.25">
      <c r="A187" s="882"/>
      <c r="B187" s="875"/>
      <c r="C187" s="876"/>
      <c r="D187" s="878"/>
      <c r="E187" s="93" t="s">
        <v>34</v>
      </c>
      <c r="F187" s="517" t="s">
        <v>425</v>
      </c>
      <c r="G187" s="96" t="s">
        <v>45</v>
      </c>
      <c r="H187" s="97">
        <f>'26.осн, н-у, н-у, н-д'!D15</f>
        <v>0</v>
      </c>
      <c r="I187" s="97">
        <f>'26.осн, н-у, н-у, н-д'!E15</f>
        <v>0</v>
      </c>
      <c r="J187" s="293" t="str">
        <f>IF(AND(H187=0,I187=0),"-",IF(I187/H187*100&gt;100,100,I187/H187*100))</f>
        <v>-</v>
      </c>
      <c r="K187" s="820" t="e">
        <f>IF(AND(J173="-",J174="-",#REF!="-"),SUM(J185:J186)/2,SUM(J173:J186)/5)</f>
        <v>#REF!</v>
      </c>
      <c r="L187" s="818"/>
      <c r="M187" s="882"/>
      <c r="N187" s="848"/>
      <c r="O187" s="801"/>
      <c r="P187" s="284">
        <f t="shared" si="20"/>
        <v>0</v>
      </c>
      <c r="Q187" s="284">
        <f t="shared" si="21"/>
        <v>0</v>
      </c>
    </row>
    <row r="188" spans="1:24" ht="47.25">
      <c r="A188" s="882"/>
      <c r="B188" s="875"/>
      <c r="C188" s="876"/>
      <c r="D188" s="878"/>
      <c r="E188" s="93" t="s">
        <v>34</v>
      </c>
      <c r="F188" s="608" t="s">
        <v>410</v>
      </c>
      <c r="G188" s="96" t="s">
        <v>45</v>
      </c>
      <c r="H188" s="97">
        <f>'26.осн, н-у, н-у, н-д'!D16</f>
        <v>0</v>
      </c>
      <c r="I188" s="97">
        <f>'26.осн, н-у, н-у, н-д'!E16</f>
        <v>0</v>
      </c>
      <c r="J188" s="293" t="str">
        <f>IF(AND(H188=0,I188=0),"-",IF(I188/H188*100&gt;100,100,I188/H188*100))</f>
        <v>-</v>
      </c>
      <c r="K188" s="821">
        <f>IF(AND(J174="-",J185="-",J187="-"),SUM(J186:J186)/2,SUM(J174:J187)/5)</f>
        <v>19.61470082480837</v>
      </c>
      <c r="L188" s="818"/>
      <c r="M188" s="882"/>
      <c r="N188" s="848"/>
      <c r="O188" s="801"/>
      <c r="P188" s="284">
        <f t="shared" si="20"/>
        <v>0</v>
      </c>
      <c r="Q188" s="284">
        <f t="shared" si="21"/>
        <v>0</v>
      </c>
    </row>
    <row r="189" spans="1:24" ht="31.5">
      <c r="A189" s="882"/>
      <c r="B189" s="875"/>
      <c r="C189" s="876"/>
      <c r="D189" s="878"/>
      <c r="E189" s="287" t="s">
        <v>35</v>
      </c>
      <c r="F189" s="292" t="s">
        <v>156</v>
      </c>
      <c r="G189" s="288" t="s">
        <v>44</v>
      </c>
      <c r="H189" s="641">
        <f>'26.осн, н-у, н-у, н-д'!H17</f>
        <v>0.56000000000000005</v>
      </c>
      <c r="I189" s="289">
        <f>'26.осн, н-у, н-у, н-д'!I17</f>
        <v>1</v>
      </c>
      <c r="J189" s="290">
        <f>IF(H189=0,0,IF(I189/H189*100&gt;100,100,I189/H189*100))</f>
        <v>100</v>
      </c>
      <c r="K189" s="291">
        <f>J189</f>
        <v>100</v>
      </c>
      <c r="L189" s="818"/>
      <c r="M189" s="882"/>
      <c r="N189" s="874"/>
      <c r="O189" s="801"/>
      <c r="P189" s="284">
        <f t="shared" si="20"/>
        <v>1</v>
      </c>
      <c r="Q189" s="284">
        <f t="shared" si="21"/>
        <v>1</v>
      </c>
    </row>
    <row r="190" spans="1:24" ht="47.25" customHeight="1">
      <c r="A190" s="882"/>
      <c r="B190" s="891" t="s">
        <v>249</v>
      </c>
      <c r="C190" s="888" t="s">
        <v>321</v>
      </c>
      <c r="D190" s="877">
        <v>38</v>
      </c>
      <c r="E190" s="93" t="s">
        <v>34</v>
      </c>
      <c r="F190" s="182" t="s">
        <v>451</v>
      </c>
      <c r="G190" s="96" t="s">
        <v>45</v>
      </c>
      <c r="H190" s="97">
        <f>'25.осн, н-у, н-у, мед'!D13</f>
        <v>0</v>
      </c>
      <c r="I190" s="97">
        <f>'25.осн, н-у, н-у, мед'!E13</f>
        <v>0</v>
      </c>
      <c r="J190" s="293" t="str">
        <f>IF(AND(H190=0,I190=0),"-",IF(I190/H190*100&gt;100,100,I190/H190*100))</f>
        <v>-</v>
      </c>
      <c r="K190" s="819" t="e">
        <f>IF(AND(J190="-",J191="-",J193="-"),J192,SUM(J190:J193)/4)</f>
        <v>#DIV/0!</v>
      </c>
      <c r="L190" s="817" t="e">
        <f>(K190+K194)/2</f>
        <v>#DIV/0!</v>
      </c>
      <c r="M190" s="882"/>
      <c r="N190" s="847"/>
      <c r="O190" s="801">
        <v>25</v>
      </c>
      <c r="P190" s="284">
        <f t="shared" si="20"/>
        <v>0</v>
      </c>
      <c r="Q190" s="284">
        <f t="shared" si="21"/>
        <v>0</v>
      </c>
    </row>
    <row r="191" spans="1:24" ht="31.5" customHeight="1">
      <c r="A191" s="882"/>
      <c r="B191" s="898"/>
      <c r="C191" s="900"/>
      <c r="D191" s="877"/>
      <c r="E191" s="93" t="s">
        <v>34</v>
      </c>
      <c r="F191" s="182" t="s">
        <v>424</v>
      </c>
      <c r="G191" s="96" t="s">
        <v>45</v>
      </c>
      <c r="H191" s="97">
        <f>'25.осн, н-у, н-у, мед'!D14</f>
        <v>0</v>
      </c>
      <c r="I191" s="97">
        <f>'25.осн, н-у, н-у, мед'!E14</f>
        <v>0</v>
      </c>
      <c r="J191" s="293" t="str">
        <f>IF(AND(H191=0,I191=0),"-",IF(I191/H191*100&gt;100,100,I191/H191*100))</f>
        <v>-</v>
      </c>
      <c r="K191" s="820">
        <f>IF(AND(J186="-",J187="-",J190="-"),SUM(J188:J189)/2,SUM(J186:J190)/5)</f>
        <v>50</v>
      </c>
      <c r="L191" s="817"/>
      <c r="M191" s="882"/>
      <c r="N191" s="848"/>
      <c r="O191" s="801"/>
      <c r="P191" s="284">
        <f t="shared" si="20"/>
        <v>0</v>
      </c>
      <c r="Q191" s="284">
        <f t="shared" si="21"/>
        <v>0</v>
      </c>
    </row>
    <row r="192" spans="1:24" ht="47.25">
      <c r="A192" s="882"/>
      <c r="B192" s="898"/>
      <c r="C192" s="900"/>
      <c r="D192" s="878"/>
      <c r="E192" s="93" t="s">
        <v>34</v>
      </c>
      <c r="F192" s="517" t="s">
        <v>425</v>
      </c>
      <c r="G192" s="96" t="s">
        <v>45</v>
      </c>
      <c r="H192" s="97">
        <f>'25.осн, н-у, н-у, мед'!D15</f>
        <v>0</v>
      </c>
      <c r="I192" s="97">
        <f>'25.осн, н-у, н-у, мед'!E15</f>
        <v>0</v>
      </c>
      <c r="J192" s="282" t="e">
        <f t="shared" ref="J192" si="27">IF(I192/H192*100&gt;100,100,I192/H192*100)</f>
        <v>#DIV/0!</v>
      </c>
      <c r="K192" s="820" t="e">
        <f>IF(AND(J188="-",J189="-",#REF!="-"),SUM(J190:J191)/2,SUM(J188:J191)/5)</f>
        <v>#REF!</v>
      </c>
      <c r="L192" s="818"/>
      <c r="M192" s="882"/>
      <c r="N192" s="848"/>
      <c r="O192" s="801"/>
      <c r="P192" s="284">
        <f t="shared" si="20"/>
        <v>0</v>
      </c>
      <c r="Q192" s="284">
        <f t="shared" si="21"/>
        <v>0</v>
      </c>
    </row>
    <row r="193" spans="1:24" ht="47.25">
      <c r="A193" s="882"/>
      <c r="B193" s="898"/>
      <c r="C193" s="900"/>
      <c r="D193" s="878"/>
      <c r="E193" s="93" t="s">
        <v>34</v>
      </c>
      <c r="F193" s="608" t="s">
        <v>410</v>
      </c>
      <c r="G193" s="96" t="s">
        <v>45</v>
      </c>
      <c r="H193" s="97">
        <f>'25.осн, н-у, н-у, мед'!D16</f>
        <v>0</v>
      </c>
      <c r="I193" s="97">
        <f>'25.осн, н-у, н-у, мед'!E16</f>
        <v>0</v>
      </c>
      <c r="J193" s="293" t="str">
        <f>IF(AND(H193=0,I193=0),"-",IF(I193/H193*100&gt;100,100,I193/H193*100))</f>
        <v>-</v>
      </c>
      <c r="K193" s="821" t="e">
        <f>IF(AND(J189="-",J190="-",J192="-"),SUM(J191:J191)/2,SUM(J189:J192)/5)</f>
        <v>#DIV/0!</v>
      </c>
      <c r="L193" s="818"/>
      <c r="M193" s="882"/>
      <c r="N193" s="848"/>
      <c r="O193" s="801"/>
      <c r="P193" s="284">
        <f t="shared" si="20"/>
        <v>0</v>
      </c>
      <c r="Q193" s="284">
        <f t="shared" si="21"/>
        <v>0</v>
      </c>
    </row>
    <row r="194" spans="1:24" ht="31.5">
      <c r="A194" s="882"/>
      <c r="B194" s="899"/>
      <c r="C194" s="901"/>
      <c r="D194" s="878"/>
      <c r="E194" s="287" t="s">
        <v>35</v>
      </c>
      <c r="F194" s="292" t="s">
        <v>156</v>
      </c>
      <c r="G194" s="288" t="s">
        <v>44</v>
      </c>
      <c r="H194" s="289">
        <f>'25.осн, н-у, н-у, мед'!H17</f>
        <v>0</v>
      </c>
      <c r="I194" s="289">
        <f>'25.осн, н-у, н-у, мед'!I17</f>
        <v>0</v>
      </c>
      <c r="J194" s="290">
        <f>IF(H194=0,0,IF(I194/H194*100&gt;100,100,I194/H194*100))</f>
        <v>0</v>
      </c>
      <c r="K194" s="291">
        <f>J194</f>
        <v>0</v>
      </c>
      <c r="L194" s="818"/>
      <c r="M194" s="882"/>
      <c r="N194" s="874"/>
      <c r="O194" s="801"/>
      <c r="P194" s="284">
        <f t="shared" si="20"/>
        <v>0</v>
      </c>
      <c r="Q194" s="284">
        <f t="shared" si="21"/>
        <v>0</v>
      </c>
    </row>
    <row r="195" spans="1:24" ht="63">
      <c r="A195" s="882"/>
      <c r="B195" s="873" t="s">
        <v>175</v>
      </c>
      <c r="C195" s="866" t="s">
        <v>209</v>
      </c>
      <c r="D195" s="867">
        <v>39</v>
      </c>
      <c r="E195" s="93" t="s">
        <v>34</v>
      </c>
      <c r="F195" s="182" t="s">
        <v>452</v>
      </c>
      <c r="G195" s="96" t="s">
        <v>45</v>
      </c>
      <c r="H195" s="97">
        <f>'27.сред, адап, ОВЗ, н-у'!D13</f>
        <v>0</v>
      </c>
      <c r="I195" s="97">
        <f>'27.сред, адап, ОВЗ, н-у'!E13</f>
        <v>0</v>
      </c>
      <c r="J195" s="293" t="str">
        <f>IF(AND(H195=0,I195=0),"-",IF(I195/H195*100&gt;100,100,I195/H195*100))</f>
        <v>-</v>
      </c>
      <c r="K195" s="819" t="e">
        <f>IF(AND(J195="-",J196="-",J198="-"),J197,SUM(J195:J198)/4)</f>
        <v>#DIV/0!</v>
      </c>
      <c r="L195" s="817" t="e">
        <f>(K195+K199)/2</f>
        <v>#DIV/0!</v>
      </c>
      <c r="M195" s="882"/>
      <c r="N195" s="847"/>
      <c r="O195" s="801">
        <v>27</v>
      </c>
      <c r="P195" s="284">
        <f t="shared" si="20"/>
        <v>0</v>
      </c>
      <c r="Q195" s="284">
        <f t="shared" si="21"/>
        <v>0</v>
      </c>
    </row>
    <row r="196" spans="1:24" ht="31.5" customHeight="1">
      <c r="A196" s="882"/>
      <c r="B196" s="873"/>
      <c r="C196" s="866"/>
      <c r="D196" s="867"/>
      <c r="E196" s="93" t="s">
        <v>34</v>
      </c>
      <c r="F196" s="182" t="s">
        <v>432</v>
      </c>
      <c r="G196" s="96" t="s">
        <v>45</v>
      </c>
      <c r="H196" s="97">
        <f>'27.сред, адап, ОВЗ, н-у'!D14</f>
        <v>0</v>
      </c>
      <c r="I196" s="97">
        <f>'27.сред, адап, ОВЗ, н-у'!E14</f>
        <v>0</v>
      </c>
      <c r="J196" s="293" t="str">
        <f>IF(AND(H196=0,I196=0),"-",IF(I196/H196*100&gt;100,100,I196/H196*100))</f>
        <v>-</v>
      </c>
      <c r="K196" s="820" t="e">
        <f>IF(AND(#REF!="-",#REF!="-",J195="-"),SUM(#REF!)/2,SUM(J195:J195)/5)</f>
        <v>#REF!</v>
      </c>
      <c r="L196" s="817"/>
      <c r="M196" s="882"/>
      <c r="N196" s="848"/>
      <c r="O196" s="801"/>
      <c r="P196" s="284">
        <f t="shared" si="20"/>
        <v>0</v>
      </c>
      <c r="Q196" s="284">
        <f t="shared" si="21"/>
        <v>0</v>
      </c>
    </row>
    <row r="197" spans="1:24" ht="47.25">
      <c r="A197" s="882"/>
      <c r="B197" s="873"/>
      <c r="C197" s="866"/>
      <c r="D197" s="868"/>
      <c r="E197" s="93" t="s">
        <v>34</v>
      </c>
      <c r="F197" s="182" t="s">
        <v>433</v>
      </c>
      <c r="G197" s="96" t="s">
        <v>45</v>
      </c>
      <c r="H197" s="97">
        <f>'27.сред, адап, ОВЗ, н-у'!D15</f>
        <v>0</v>
      </c>
      <c r="I197" s="97">
        <f>'27.сред, адап, ОВЗ, н-у'!E15</f>
        <v>0</v>
      </c>
      <c r="J197" s="282" t="e">
        <f t="shared" ref="J197" si="28">IF(I197/H197*100&gt;100,100,I197/H197*100)</f>
        <v>#DIV/0!</v>
      </c>
      <c r="K197" s="820" t="e">
        <f>IF(AND(#REF!="-",#REF!="-",#REF!="-"),SUM(J195:J196)/2,SUM(J195:J196)/5)</f>
        <v>#REF!</v>
      </c>
      <c r="L197" s="818"/>
      <c r="M197" s="882"/>
      <c r="N197" s="848"/>
      <c r="O197" s="801"/>
      <c r="P197" s="284">
        <f t="shared" si="20"/>
        <v>0</v>
      </c>
      <c r="Q197" s="284">
        <f t="shared" si="21"/>
        <v>0</v>
      </c>
    </row>
    <row r="198" spans="1:24" ht="47.25">
      <c r="A198" s="882"/>
      <c r="B198" s="873"/>
      <c r="C198" s="866"/>
      <c r="D198" s="868"/>
      <c r="E198" s="93" t="s">
        <v>34</v>
      </c>
      <c r="F198" s="182" t="s">
        <v>411</v>
      </c>
      <c r="G198" s="96" t="s">
        <v>45</v>
      </c>
      <c r="H198" s="97">
        <f>'27.сред, адап, ОВЗ, н-у'!D16</f>
        <v>0</v>
      </c>
      <c r="I198" s="97">
        <f>'27.сред, адап, ОВЗ, н-у'!E16</f>
        <v>0</v>
      </c>
      <c r="J198" s="293" t="str">
        <f>IF(AND(H198=0,I198=0),"-",IF(I198/H198*100&gt;100,100,I198/H198*100))</f>
        <v>-</v>
      </c>
      <c r="K198" s="821" t="e">
        <f>IF(AND(#REF!="-",J195="-",J197="-"),SUM(J196:J196)/2,SUM(J195:J197)/5)</f>
        <v>#REF!</v>
      </c>
      <c r="L198" s="818"/>
      <c r="M198" s="882"/>
      <c r="N198" s="848"/>
      <c r="O198" s="801"/>
      <c r="P198" s="284">
        <f t="shared" ref="P198:P261" si="29">IF(H198&gt;0,1,0)</f>
        <v>0</v>
      </c>
      <c r="Q198" s="284">
        <f t="shared" ref="Q198:Q261" si="30">IF(I198&gt;0,1,0)</f>
        <v>0</v>
      </c>
    </row>
    <row r="199" spans="1:24" ht="31.5">
      <c r="A199" s="882"/>
      <c r="B199" s="873"/>
      <c r="C199" s="866"/>
      <c r="D199" s="868"/>
      <c r="E199" s="287" t="s">
        <v>35</v>
      </c>
      <c r="F199" s="292" t="s">
        <v>156</v>
      </c>
      <c r="G199" s="288" t="s">
        <v>44</v>
      </c>
      <c r="H199" s="289">
        <f>'27.сред, адап, ОВЗ, н-у'!H17</f>
        <v>0</v>
      </c>
      <c r="I199" s="289">
        <f>'27.сред, адап, ОВЗ, н-у'!I17</f>
        <v>0</v>
      </c>
      <c r="J199" s="290">
        <f>IF(H199=0,0,IF(I199/H199*100&gt;100,100,I199/H199*100))</f>
        <v>0</v>
      </c>
      <c r="K199" s="291">
        <f>J199</f>
        <v>0</v>
      </c>
      <c r="L199" s="818"/>
      <c r="M199" s="882"/>
      <c r="N199" s="874"/>
      <c r="O199" s="801"/>
      <c r="P199" s="284">
        <f t="shared" si="29"/>
        <v>0</v>
      </c>
      <c r="Q199" s="284">
        <f t="shared" si="30"/>
        <v>0</v>
      </c>
    </row>
    <row r="200" spans="1:24" ht="63">
      <c r="A200" s="882"/>
      <c r="B200" s="865" t="s">
        <v>250</v>
      </c>
      <c r="C200" s="866" t="s">
        <v>262</v>
      </c>
      <c r="D200" s="867">
        <v>40</v>
      </c>
      <c r="E200" s="93" t="s">
        <v>34</v>
      </c>
      <c r="F200" s="182" t="s">
        <v>452</v>
      </c>
      <c r="G200" s="96" t="s">
        <v>45</v>
      </c>
      <c r="H200" s="97">
        <f>'28.сред, адап, ОВЗ, н-д'!D13</f>
        <v>0</v>
      </c>
      <c r="I200" s="97">
        <f>'28.сред, адап, ОВЗ, н-д'!E13</f>
        <v>0</v>
      </c>
      <c r="J200" s="293" t="str">
        <f>IF(AND(H200=0,I200=0),"-",IF(I200/H200*100&gt;100,100,I200/H200*100))</f>
        <v>-</v>
      </c>
      <c r="K200" s="819" t="e">
        <f>IF(AND(J200="-",J201="-",J203="-"),J202,SUM(J200:J203)/4)</f>
        <v>#DIV/0!</v>
      </c>
      <c r="L200" s="817" t="e">
        <f>(K200+K204)/2</f>
        <v>#DIV/0!</v>
      </c>
      <c r="M200" s="882"/>
      <c r="N200" s="847"/>
      <c r="O200" s="801">
        <v>28</v>
      </c>
      <c r="P200" s="284">
        <f t="shared" si="29"/>
        <v>0</v>
      </c>
      <c r="Q200" s="284">
        <f t="shared" si="30"/>
        <v>0</v>
      </c>
    </row>
    <row r="201" spans="1:24" ht="31.5" customHeight="1">
      <c r="A201" s="882"/>
      <c r="B201" s="865"/>
      <c r="C201" s="866"/>
      <c r="D201" s="867"/>
      <c r="E201" s="93" t="s">
        <v>34</v>
      </c>
      <c r="F201" s="182" t="s">
        <v>432</v>
      </c>
      <c r="G201" s="96" t="s">
        <v>45</v>
      </c>
      <c r="H201" s="97">
        <f>'28.сред, адап, ОВЗ, н-д'!D14</f>
        <v>0</v>
      </c>
      <c r="I201" s="97">
        <f>'28.сред, адап, ОВЗ, н-д'!E14</f>
        <v>0</v>
      </c>
      <c r="J201" s="293" t="str">
        <f>IF(AND(H201=0,I201=0),"-",IF(I201/H201*100&gt;100,100,I201/H201*100))</f>
        <v>-</v>
      </c>
      <c r="K201" s="820" t="e">
        <f>IF(AND(J196="-",J197="-",J200="-"),SUM(J198:J199)/2,SUM(J196:J200)/5)</f>
        <v>#DIV/0!</v>
      </c>
      <c r="L201" s="817"/>
      <c r="M201" s="882"/>
      <c r="N201" s="848"/>
      <c r="O201" s="801"/>
      <c r="P201" s="284">
        <f t="shared" si="29"/>
        <v>0</v>
      </c>
      <c r="Q201" s="284">
        <f t="shared" si="30"/>
        <v>0</v>
      </c>
    </row>
    <row r="202" spans="1:24" ht="47.25">
      <c r="A202" s="882"/>
      <c r="B202" s="865"/>
      <c r="C202" s="866"/>
      <c r="D202" s="868"/>
      <c r="E202" s="93" t="s">
        <v>34</v>
      </c>
      <c r="F202" s="182" t="s">
        <v>433</v>
      </c>
      <c r="G202" s="96" t="s">
        <v>45</v>
      </c>
      <c r="H202" s="97">
        <f>'28.сред, адап, ОВЗ, н-д'!D15</f>
        <v>0</v>
      </c>
      <c r="I202" s="97">
        <f>'28.сред, адап, ОВЗ, н-д'!E15</f>
        <v>0</v>
      </c>
      <c r="J202" s="282" t="e">
        <f t="shared" ref="J202" si="31">IF(I202/H202*100&gt;100,100,I202/H202*100)</f>
        <v>#DIV/0!</v>
      </c>
      <c r="K202" s="820" t="e">
        <f>IF(AND(J198="-",J199="-",#REF!="-"),SUM(J200:J201)/2,SUM(J198:J201)/5)</f>
        <v>#REF!</v>
      </c>
      <c r="L202" s="818"/>
      <c r="M202" s="882"/>
      <c r="N202" s="848"/>
      <c r="O202" s="801"/>
      <c r="P202" s="284">
        <f t="shared" si="29"/>
        <v>0</v>
      </c>
      <c r="Q202" s="284">
        <f t="shared" si="30"/>
        <v>0</v>
      </c>
    </row>
    <row r="203" spans="1:24" ht="47.25">
      <c r="A203" s="882"/>
      <c r="B203" s="865"/>
      <c r="C203" s="866"/>
      <c r="D203" s="868"/>
      <c r="E203" s="93" t="s">
        <v>34</v>
      </c>
      <c r="F203" s="182" t="s">
        <v>411</v>
      </c>
      <c r="G203" s="96" t="s">
        <v>45</v>
      </c>
      <c r="H203" s="97">
        <f>'28.сред, адап, ОВЗ, н-д'!D16</f>
        <v>0</v>
      </c>
      <c r="I203" s="97">
        <f>'28.сред, адап, ОВЗ, н-д'!E16</f>
        <v>0</v>
      </c>
      <c r="J203" s="293" t="str">
        <f>IF(AND(H203=0,I203=0),"-",IF(I203/H203*100&gt;100,100,I203/H203*100))</f>
        <v>-</v>
      </c>
      <c r="K203" s="821" t="e">
        <f>IF(AND(J199="-",J200="-",J202="-"),SUM(J201:J201)/2,SUM(J199:J202)/5)</f>
        <v>#DIV/0!</v>
      </c>
      <c r="L203" s="818"/>
      <c r="M203" s="882"/>
      <c r="N203" s="848"/>
      <c r="O203" s="801"/>
      <c r="P203" s="284">
        <f t="shared" si="29"/>
        <v>0</v>
      </c>
      <c r="Q203" s="284">
        <f t="shared" si="30"/>
        <v>0</v>
      </c>
    </row>
    <row r="204" spans="1:24" ht="31.5">
      <c r="A204" s="882"/>
      <c r="B204" s="865"/>
      <c r="C204" s="866"/>
      <c r="D204" s="868"/>
      <c r="E204" s="287" t="s">
        <v>35</v>
      </c>
      <c r="F204" s="292" t="s">
        <v>156</v>
      </c>
      <c r="G204" s="288" t="s">
        <v>44</v>
      </c>
      <c r="H204" s="289">
        <f>'28.сред, адап, ОВЗ, н-д'!H17</f>
        <v>0</v>
      </c>
      <c r="I204" s="289">
        <f>'28.сред, адап, ОВЗ, н-д'!I17</f>
        <v>0</v>
      </c>
      <c r="J204" s="290">
        <f>IF(H204=0,0,IF(I204/H204*100&gt;100,100,I204/H204*100))</f>
        <v>0</v>
      </c>
      <c r="K204" s="291">
        <f>J204</f>
        <v>0</v>
      </c>
      <c r="L204" s="818"/>
      <c r="M204" s="882"/>
      <c r="N204" s="874"/>
      <c r="O204" s="801"/>
      <c r="P204" s="284">
        <f t="shared" si="29"/>
        <v>0</v>
      </c>
      <c r="Q204" s="284">
        <f t="shared" si="30"/>
        <v>0</v>
      </c>
    </row>
    <row r="205" spans="1:24">
      <c r="A205" s="882"/>
      <c r="B205" s="869"/>
      <c r="C205" s="849"/>
      <c r="D205" s="895">
        <v>41</v>
      </c>
      <c r="E205" s="93"/>
      <c r="F205" s="460"/>
      <c r="G205" s="96"/>
      <c r="H205" s="461"/>
      <c r="I205" s="461"/>
      <c r="J205" s="462"/>
      <c r="K205" s="856"/>
      <c r="L205" s="807"/>
      <c r="M205" s="882"/>
      <c r="N205" s="847"/>
      <c r="O205" s="804"/>
      <c r="P205" s="284">
        <f t="shared" si="29"/>
        <v>0</v>
      </c>
      <c r="Q205" s="284">
        <f t="shared" si="30"/>
        <v>0</v>
      </c>
      <c r="R205" s="92"/>
      <c r="T205" s="92"/>
      <c r="U205" s="92"/>
      <c r="V205" s="92"/>
      <c r="W205" s="92"/>
      <c r="X205" s="92"/>
    </row>
    <row r="206" spans="1:24">
      <c r="A206" s="882"/>
      <c r="B206" s="870"/>
      <c r="C206" s="850"/>
      <c r="D206" s="896"/>
      <c r="E206" s="93"/>
      <c r="F206" s="460"/>
      <c r="G206" s="96"/>
      <c r="H206" s="461"/>
      <c r="I206" s="461"/>
      <c r="J206" s="462"/>
      <c r="K206" s="857"/>
      <c r="L206" s="808"/>
      <c r="M206" s="882"/>
      <c r="N206" s="905"/>
      <c r="O206" s="804"/>
      <c r="P206" s="284">
        <f t="shared" si="29"/>
        <v>0</v>
      </c>
      <c r="Q206" s="284">
        <f t="shared" si="30"/>
        <v>0</v>
      </c>
      <c r="R206" s="92"/>
      <c r="T206" s="92"/>
      <c r="U206" s="92"/>
      <c r="V206" s="92"/>
      <c r="W206" s="92"/>
      <c r="X206" s="92"/>
    </row>
    <row r="207" spans="1:24">
      <c r="A207" s="882"/>
      <c r="B207" s="870"/>
      <c r="C207" s="850"/>
      <c r="D207" s="896"/>
      <c r="E207" s="93"/>
      <c r="F207" s="460"/>
      <c r="G207" s="96"/>
      <c r="H207" s="461"/>
      <c r="I207" s="461"/>
      <c r="J207" s="462"/>
      <c r="K207" s="857"/>
      <c r="L207" s="808"/>
      <c r="M207" s="882"/>
      <c r="N207" s="905"/>
      <c r="O207" s="804"/>
      <c r="P207" s="284">
        <f t="shared" si="29"/>
        <v>0</v>
      </c>
      <c r="Q207" s="284">
        <f t="shared" si="30"/>
        <v>0</v>
      </c>
      <c r="R207" s="92"/>
      <c r="T207" s="92"/>
      <c r="U207" s="92"/>
      <c r="V207" s="92"/>
      <c r="W207" s="92"/>
      <c r="X207" s="92"/>
    </row>
    <row r="208" spans="1:24">
      <c r="A208" s="882"/>
      <c r="B208" s="870"/>
      <c r="C208" s="850"/>
      <c r="D208" s="896"/>
      <c r="E208" s="93"/>
      <c r="F208" s="460"/>
      <c r="G208" s="96"/>
      <c r="H208" s="461"/>
      <c r="I208" s="461"/>
      <c r="J208" s="462"/>
      <c r="K208" s="858"/>
      <c r="L208" s="808"/>
      <c r="M208" s="882"/>
      <c r="N208" s="905"/>
      <c r="O208" s="804"/>
      <c r="P208" s="284">
        <f t="shared" si="29"/>
        <v>0</v>
      </c>
      <c r="Q208" s="284">
        <f t="shared" si="30"/>
        <v>0</v>
      </c>
      <c r="R208" s="92"/>
      <c r="T208" s="92"/>
      <c r="U208" s="92"/>
      <c r="V208" s="92"/>
      <c r="W208" s="92"/>
      <c r="X208" s="92"/>
    </row>
    <row r="209" spans="1:24">
      <c r="A209" s="882"/>
      <c r="B209" s="871"/>
      <c r="C209" s="851"/>
      <c r="D209" s="897"/>
      <c r="E209" s="287"/>
      <c r="F209" s="292"/>
      <c r="G209" s="288"/>
      <c r="H209" s="289"/>
      <c r="I209" s="289"/>
      <c r="J209" s="459"/>
      <c r="K209" s="464"/>
      <c r="L209" s="809"/>
      <c r="M209" s="882"/>
      <c r="N209" s="906"/>
      <c r="O209" s="804"/>
      <c r="P209" s="284">
        <f t="shared" si="29"/>
        <v>0</v>
      </c>
      <c r="Q209" s="284">
        <f t="shared" si="30"/>
        <v>0</v>
      </c>
      <c r="R209" s="92"/>
      <c r="T209" s="92"/>
      <c r="U209" s="92"/>
      <c r="V209" s="92"/>
      <c r="W209" s="92"/>
      <c r="X209" s="92"/>
    </row>
    <row r="210" spans="1:24" ht="63">
      <c r="A210" s="882"/>
      <c r="B210" s="865" t="s">
        <v>251</v>
      </c>
      <c r="C210" s="866" t="s">
        <v>263</v>
      </c>
      <c r="D210" s="867">
        <v>42</v>
      </c>
      <c r="E210" s="93" t="s">
        <v>34</v>
      </c>
      <c r="F210" s="182" t="s">
        <v>452</v>
      </c>
      <c r="G210" s="96" t="s">
        <v>45</v>
      </c>
      <c r="H210" s="97">
        <f>'29.сред, адап, инв, н-у'!D13</f>
        <v>0</v>
      </c>
      <c r="I210" s="97">
        <f>'29.сред, адап, инв, н-у'!E13</f>
        <v>0</v>
      </c>
      <c r="J210" s="293" t="str">
        <f>IF(AND(H210=0,I210=0),"-",IF(I210/H210*100&gt;100,100,I210/H210*100))</f>
        <v>-</v>
      </c>
      <c r="K210" s="819">
        <f>IF(AND(J210="-",J211="-",J213="-"),J212,SUM(J210:J213)/4)</f>
        <v>25</v>
      </c>
      <c r="L210" s="817">
        <f>(K210+K214)/2</f>
        <v>62.5</v>
      </c>
      <c r="M210" s="882"/>
      <c r="N210" s="847"/>
      <c r="O210" s="801">
        <v>29</v>
      </c>
      <c r="P210" s="284">
        <f t="shared" si="29"/>
        <v>0</v>
      </c>
      <c r="Q210" s="284">
        <f t="shared" si="30"/>
        <v>0</v>
      </c>
    </row>
    <row r="211" spans="1:24" ht="31.5" customHeight="1">
      <c r="A211" s="882"/>
      <c r="B211" s="865"/>
      <c r="C211" s="866"/>
      <c r="D211" s="867"/>
      <c r="E211" s="93" t="s">
        <v>34</v>
      </c>
      <c r="F211" s="182" t="s">
        <v>432</v>
      </c>
      <c r="G211" s="96" t="s">
        <v>45</v>
      </c>
      <c r="H211" s="97">
        <f>'29.сред, адап, инв, н-у'!D14</f>
        <v>100</v>
      </c>
      <c r="I211" s="97">
        <f>'29.сред, адап, инв, н-у'!E14</f>
        <v>100</v>
      </c>
      <c r="J211" s="293">
        <f>IF(AND(H211=0,I211=0),"-",IF(I211/H211*100&gt;100,100,I211/H211*100))</f>
        <v>100</v>
      </c>
      <c r="K211" s="820" t="e">
        <f>IF(AND(J201="-",J202="-",J210="-"),SUM(J203:J204)/2,SUM(J201:J210)/5)</f>
        <v>#DIV/0!</v>
      </c>
      <c r="L211" s="817"/>
      <c r="M211" s="882"/>
      <c r="N211" s="848"/>
      <c r="O211" s="801"/>
      <c r="P211" s="284">
        <f t="shared" si="29"/>
        <v>1</v>
      </c>
      <c r="Q211" s="284">
        <f t="shared" si="30"/>
        <v>1</v>
      </c>
    </row>
    <row r="212" spans="1:24" ht="47.25">
      <c r="A212" s="882"/>
      <c r="B212" s="865"/>
      <c r="C212" s="866"/>
      <c r="D212" s="868"/>
      <c r="E212" s="93" t="s">
        <v>34</v>
      </c>
      <c r="F212" s="182" t="s">
        <v>433</v>
      </c>
      <c r="G212" s="96" t="s">
        <v>45</v>
      </c>
      <c r="H212" s="97">
        <f>'29.сред, адап, инв, н-у'!D15</f>
        <v>0</v>
      </c>
      <c r="I212" s="97">
        <f>'29.сред, адап, инв, н-у'!E15</f>
        <v>0</v>
      </c>
      <c r="J212" s="293" t="str">
        <f>IF(AND(H212=0,I212=0),"-",IF(I212/H212*100&gt;100,100,I212/H212*100))</f>
        <v>-</v>
      </c>
      <c r="K212" s="820" t="e">
        <f>IF(AND(J203="-",J204="-",#REF!="-"),SUM(J210:J211)/2,SUM(J203:J211)/5)</f>
        <v>#REF!</v>
      </c>
      <c r="L212" s="818"/>
      <c r="M212" s="882"/>
      <c r="N212" s="848"/>
      <c r="O212" s="801"/>
      <c r="P212" s="284">
        <f t="shared" si="29"/>
        <v>0</v>
      </c>
      <c r="Q212" s="284">
        <f t="shared" si="30"/>
        <v>0</v>
      </c>
    </row>
    <row r="213" spans="1:24" ht="47.25">
      <c r="A213" s="882"/>
      <c r="B213" s="865"/>
      <c r="C213" s="866"/>
      <c r="D213" s="868"/>
      <c r="E213" s="93" t="s">
        <v>34</v>
      </c>
      <c r="F213" s="182" t="s">
        <v>411</v>
      </c>
      <c r="G213" s="96" t="s">
        <v>45</v>
      </c>
      <c r="H213" s="97">
        <f>'29.сред, адап, инв, н-у'!D16</f>
        <v>0</v>
      </c>
      <c r="I213" s="97">
        <f>'29.сред, адап, инв, н-у'!E16</f>
        <v>0</v>
      </c>
      <c r="J213" s="293" t="str">
        <f>IF(AND(H213=0,I213=0),"-",IF(I213/H213*100&gt;100,100,I213/H213*100))</f>
        <v>-</v>
      </c>
      <c r="K213" s="821">
        <f>IF(AND(J204="-",J210="-",J212="-"),SUM(J211:J211)/2,SUM(J204:J212)/5)</f>
        <v>20</v>
      </c>
      <c r="L213" s="818"/>
      <c r="M213" s="882"/>
      <c r="N213" s="848"/>
      <c r="O213" s="801"/>
      <c r="P213" s="284">
        <f t="shared" si="29"/>
        <v>0</v>
      </c>
      <c r="Q213" s="284">
        <f t="shared" si="30"/>
        <v>0</v>
      </c>
    </row>
    <row r="214" spans="1:24" ht="31.5">
      <c r="A214" s="882"/>
      <c r="B214" s="865"/>
      <c r="C214" s="866"/>
      <c r="D214" s="868"/>
      <c r="E214" s="287" t="s">
        <v>35</v>
      </c>
      <c r="F214" s="292" t="s">
        <v>156</v>
      </c>
      <c r="G214" s="288" t="s">
        <v>44</v>
      </c>
      <c r="H214" s="641">
        <f>'29.сред, адап, инв, н-у'!H17</f>
        <v>1</v>
      </c>
      <c r="I214" s="289">
        <f>'29.сред, адап, инв, н-у'!I17</f>
        <v>1</v>
      </c>
      <c r="J214" s="290">
        <f>IF(H214=0,0,IF(I214/H214*100&gt;100,100,I214/H214*100))</f>
        <v>100</v>
      </c>
      <c r="K214" s="291">
        <f>J214</f>
        <v>100</v>
      </c>
      <c r="L214" s="818"/>
      <c r="M214" s="882"/>
      <c r="N214" s="874"/>
      <c r="O214" s="801"/>
      <c r="P214" s="284">
        <f t="shared" si="29"/>
        <v>1</v>
      </c>
      <c r="Q214" s="284">
        <f t="shared" si="30"/>
        <v>1</v>
      </c>
    </row>
    <row r="215" spans="1:24" ht="63">
      <c r="A215" s="882"/>
      <c r="B215" s="865" t="s">
        <v>252</v>
      </c>
      <c r="C215" s="866" t="s">
        <v>323</v>
      </c>
      <c r="D215" s="867">
        <v>43</v>
      </c>
      <c r="E215" s="93" t="s">
        <v>34</v>
      </c>
      <c r="F215" s="182" t="s">
        <v>452</v>
      </c>
      <c r="G215" s="96" t="s">
        <v>45</v>
      </c>
      <c r="H215" s="97">
        <f>'30.сред, адап, инв, н-д'!D13</f>
        <v>0</v>
      </c>
      <c r="I215" s="97">
        <f>'30.сред, адап, инв, н-д'!E13</f>
        <v>0</v>
      </c>
      <c r="J215" s="293" t="str">
        <f>IF(AND(H215=0,I215=0),"-",IF(I215/H215*100&gt;100,100,I215/H215*100))</f>
        <v>-</v>
      </c>
      <c r="K215" s="819" t="e">
        <f>IF(AND(J215="-",J216="-",J218="-"),J217,SUM(J215:J218)/4)</f>
        <v>#DIV/0!</v>
      </c>
      <c r="L215" s="817" t="e">
        <f>(K215+K219)/2</f>
        <v>#DIV/0!</v>
      </c>
      <c r="M215" s="882"/>
      <c r="N215" s="847"/>
      <c r="O215" s="801">
        <v>30</v>
      </c>
      <c r="P215" s="284">
        <f t="shared" si="29"/>
        <v>0</v>
      </c>
      <c r="Q215" s="284">
        <f t="shared" si="30"/>
        <v>0</v>
      </c>
    </row>
    <row r="216" spans="1:24" ht="31.5" customHeight="1">
      <c r="A216" s="882"/>
      <c r="B216" s="865"/>
      <c r="C216" s="866"/>
      <c r="D216" s="867"/>
      <c r="E216" s="93" t="s">
        <v>34</v>
      </c>
      <c r="F216" s="182" t="s">
        <v>432</v>
      </c>
      <c r="G216" s="96" t="s">
        <v>45</v>
      </c>
      <c r="H216" s="97">
        <f>'30.сред, адап, инв, н-д'!D14</f>
        <v>0</v>
      </c>
      <c r="I216" s="97">
        <f>'30.сред, адап, инв, н-д'!E14</f>
        <v>0</v>
      </c>
      <c r="J216" s="293" t="str">
        <f>IF(AND(H216=0,I216=0),"-",IF(I216/H216*100&gt;100,100,I216/H216*100))</f>
        <v>-</v>
      </c>
      <c r="K216" s="820">
        <f>IF(AND(J211="-",J212="-",J215="-"),SUM(J213:J214)/2,SUM(J211:J215)/5)</f>
        <v>40</v>
      </c>
      <c r="L216" s="817"/>
      <c r="M216" s="882"/>
      <c r="N216" s="848"/>
      <c r="O216" s="801"/>
      <c r="P216" s="284">
        <f t="shared" si="29"/>
        <v>0</v>
      </c>
      <c r="Q216" s="284">
        <f t="shared" si="30"/>
        <v>0</v>
      </c>
    </row>
    <row r="217" spans="1:24" ht="47.25">
      <c r="A217" s="882"/>
      <c r="B217" s="865"/>
      <c r="C217" s="866"/>
      <c r="D217" s="868"/>
      <c r="E217" s="93" t="s">
        <v>34</v>
      </c>
      <c r="F217" s="182" t="s">
        <v>433</v>
      </c>
      <c r="G217" s="96" t="s">
        <v>45</v>
      </c>
      <c r="H217" s="97">
        <f>'30.сред, адап, инв, н-д'!D15</f>
        <v>0</v>
      </c>
      <c r="I217" s="97">
        <f>'30.сред, адап, инв, н-д'!E15</f>
        <v>0</v>
      </c>
      <c r="J217" s="282" t="e">
        <f t="shared" ref="J217" si="32">IF(I217/H217*100&gt;100,100,I217/H217*100)</f>
        <v>#DIV/0!</v>
      </c>
      <c r="K217" s="820" t="e">
        <f>IF(AND(J213="-",J214="-",#REF!="-"),SUM(J215:J216)/2,SUM(J213:J216)/5)</f>
        <v>#REF!</v>
      </c>
      <c r="L217" s="818"/>
      <c r="M217" s="882"/>
      <c r="N217" s="848"/>
      <c r="O217" s="801"/>
      <c r="P217" s="284">
        <f t="shared" si="29"/>
        <v>0</v>
      </c>
      <c r="Q217" s="284">
        <f t="shared" si="30"/>
        <v>0</v>
      </c>
    </row>
    <row r="218" spans="1:24" ht="47.25">
      <c r="A218" s="882"/>
      <c r="B218" s="865"/>
      <c r="C218" s="866"/>
      <c r="D218" s="868"/>
      <c r="E218" s="93" t="s">
        <v>34</v>
      </c>
      <c r="F218" s="182" t="s">
        <v>411</v>
      </c>
      <c r="G218" s="96" t="s">
        <v>45</v>
      </c>
      <c r="H218" s="97">
        <f>'30.сред, адап, инв, н-д'!D16</f>
        <v>0</v>
      </c>
      <c r="I218" s="97">
        <f>'30.сред, адап, инв, н-д'!E16</f>
        <v>0</v>
      </c>
      <c r="J218" s="293" t="str">
        <f>IF(AND(H218=0,I218=0),"-",IF(I218/H218*100&gt;100,100,I218/H218*100))</f>
        <v>-</v>
      </c>
      <c r="K218" s="821" t="e">
        <f>IF(AND(J214="-",J215="-",J217="-"),SUM(J216:J216)/2,SUM(J214:J217)/5)</f>
        <v>#DIV/0!</v>
      </c>
      <c r="L218" s="818"/>
      <c r="M218" s="882"/>
      <c r="N218" s="848"/>
      <c r="O218" s="801"/>
      <c r="P218" s="284">
        <f t="shared" si="29"/>
        <v>0</v>
      </c>
      <c r="Q218" s="284">
        <f t="shared" si="30"/>
        <v>0</v>
      </c>
    </row>
    <row r="219" spans="1:24" ht="31.5">
      <c r="A219" s="882"/>
      <c r="B219" s="865"/>
      <c r="C219" s="866"/>
      <c r="D219" s="868"/>
      <c r="E219" s="287" t="s">
        <v>35</v>
      </c>
      <c r="F219" s="292" t="s">
        <v>156</v>
      </c>
      <c r="G219" s="288" t="s">
        <v>44</v>
      </c>
      <c r="H219" s="289">
        <f>'30.сред, адап, инв, н-д'!H17</f>
        <v>0</v>
      </c>
      <c r="I219" s="289">
        <f>'30.сред, адап, инв, н-д'!I17</f>
        <v>0</v>
      </c>
      <c r="J219" s="290">
        <f>IF(H219=0,0,IF(I219/H219*100&gt;100,100,I219/H219*100))</f>
        <v>0</v>
      </c>
      <c r="K219" s="291">
        <f>J219</f>
        <v>0</v>
      </c>
      <c r="L219" s="818"/>
      <c r="M219" s="882"/>
      <c r="N219" s="874"/>
      <c r="O219" s="801"/>
      <c r="P219" s="284">
        <f t="shared" si="29"/>
        <v>0</v>
      </c>
      <c r="Q219" s="284">
        <f t="shared" si="30"/>
        <v>0</v>
      </c>
    </row>
    <row r="220" spans="1:24">
      <c r="A220" s="882"/>
      <c r="B220" s="869"/>
      <c r="C220" s="849"/>
      <c r="D220" s="895">
        <v>44</v>
      </c>
      <c r="E220" s="93"/>
      <c r="F220" s="460"/>
      <c r="G220" s="96"/>
      <c r="H220" s="461"/>
      <c r="I220" s="461"/>
      <c r="J220" s="462"/>
      <c r="K220" s="856"/>
      <c r="L220" s="807"/>
      <c r="M220" s="882"/>
      <c r="N220" s="806"/>
      <c r="O220" s="802"/>
      <c r="P220" s="284">
        <f t="shared" si="29"/>
        <v>0</v>
      </c>
      <c r="Q220" s="284">
        <f t="shared" si="30"/>
        <v>0</v>
      </c>
      <c r="R220" s="92"/>
      <c r="T220" s="92"/>
      <c r="U220" s="92"/>
      <c r="V220" s="92"/>
      <c r="W220" s="92"/>
      <c r="X220" s="92"/>
    </row>
    <row r="221" spans="1:24">
      <c r="A221" s="882"/>
      <c r="B221" s="870"/>
      <c r="C221" s="850"/>
      <c r="D221" s="896"/>
      <c r="E221" s="93"/>
      <c r="F221" s="460"/>
      <c r="G221" s="96"/>
      <c r="H221" s="461"/>
      <c r="I221" s="461"/>
      <c r="J221" s="462"/>
      <c r="K221" s="857"/>
      <c r="L221" s="808"/>
      <c r="M221" s="882"/>
      <c r="N221" s="806"/>
      <c r="O221" s="802"/>
      <c r="P221" s="284">
        <f t="shared" si="29"/>
        <v>0</v>
      </c>
      <c r="Q221" s="284">
        <f t="shared" si="30"/>
        <v>0</v>
      </c>
      <c r="R221" s="92"/>
      <c r="T221" s="92"/>
      <c r="U221" s="92"/>
      <c r="V221" s="92"/>
      <c r="W221" s="92"/>
      <c r="X221" s="92"/>
    </row>
    <row r="222" spans="1:24">
      <c r="A222" s="882"/>
      <c r="B222" s="870"/>
      <c r="C222" s="850"/>
      <c r="D222" s="896"/>
      <c r="E222" s="93"/>
      <c r="F222" s="460"/>
      <c r="G222" s="96"/>
      <c r="H222" s="461"/>
      <c r="I222" s="461"/>
      <c r="J222" s="462"/>
      <c r="K222" s="857"/>
      <c r="L222" s="808"/>
      <c r="M222" s="882"/>
      <c r="N222" s="806"/>
      <c r="O222" s="802"/>
      <c r="P222" s="284">
        <f t="shared" si="29"/>
        <v>0</v>
      </c>
      <c r="Q222" s="284">
        <f t="shared" si="30"/>
        <v>0</v>
      </c>
      <c r="R222" s="92"/>
      <c r="T222" s="92"/>
      <c r="U222" s="92"/>
      <c r="V222" s="92"/>
      <c r="W222" s="92"/>
      <c r="X222" s="92"/>
    </row>
    <row r="223" spans="1:24">
      <c r="A223" s="882"/>
      <c r="B223" s="870"/>
      <c r="C223" s="850"/>
      <c r="D223" s="896"/>
      <c r="E223" s="93"/>
      <c r="F223" s="460"/>
      <c r="G223" s="96"/>
      <c r="H223" s="461"/>
      <c r="I223" s="461"/>
      <c r="J223" s="462"/>
      <c r="K223" s="858"/>
      <c r="L223" s="808"/>
      <c r="M223" s="882"/>
      <c r="N223" s="806"/>
      <c r="O223" s="802"/>
      <c r="P223" s="284">
        <f t="shared" si="29"/>
        <v>0</v>
      </c>
      <c r="Q223" s="284">
        <f t="shared" si="30"/>
        <v>0</v>
      </c>
      <c r="R223" s="92"/>
      <c r="T223" s="92"/>
      <c r="U223" s="92"/>
      <c r="V223" s="92"/>
      <c r="W223" s="92"/>
      <c r="X223" s="92"/>
    </row>
    <row r="224" spans="1:24">
      <c r="A224" s="882"/>
      <c r="B224" s="871"/>
      <c r="C224" s="851"/>
      <c r="D224" s="897"/>
      <c r="E224" s="287"/>
      <c r="F224" s="292"/>
      <c r="G224" s="288"/>
      <c r="H224" s="289"/>
      <c r="I224" s="289"/>
      <c r="J224" s="459"/>
      <c r="K224" s="464"/>
      <c r="L224" s="809"/>
      <c r="M224" s="882"/>
      <c r="N224" s="806"/>
      <c r="O224" s="802"/>
      <c r="P224" s="284">
        <f t="shared" si="29"/>
        <v>0</v>
      </c>
      <c r="Q224" s="284">
        <f t="shared" si="30"/>
        <v>0</v>
      </c>
      <c r="R224" s="92"/>
      <c r="T224" s="92"/>
      <c r="U224" s="92"/>
      <c r="V224" s="92"/>
      <c r="W224" s="92"/>
      <c r="X224" s="92"/>
    </row>
    <row r="225" spans="1:24">
      <c r="A225" s="882"/>
      <c r="B225" s="872"/>
      <c r="C225" s="866"/>
      <c r="D225" s="895">
        <v>45</v>
      </c>
      <c r="E225" s="93"/>
      <c r="F225" s="460"/>
      <c r="G225" s="96"/>
      <c r="H225" s="461"/>
      <c r="I225" s="461"/>
      <c r="J225" s="462"/>
      <c r="K225" s="856"/>
      <c r="L225" s="807"/>
      <c r="M225" s="882"/>
      <c r="N225" s="806"/>
      <c r="O225" s="802"/>
      <c r="P225" s="284">
        <f t="shared" si="29"/>
        <v>0</v>
      </c>
      <c r="Q225" s="284">
        <f t="shared" si="30"/>
        <v>0</v>
      </c>
      <c r="R225" s="92"/>
      <c r="T225" s="92"/>
      <c r="U225" s="92"/>
      <c r="V225" s="92"/>
      <c r="W225" s="92"/>
      <c r="X225" s="92"/>
    </row>
    <row r="226" spans="1:24">
      <c r="A226" s="882"/>
      <c r="B226" s="873"/>
      <c r="C226" s="866"/>
      <c r="D226" s="896"/>
      <c r="E226" s="93"/>
      <c r="F226" s="460"/>
      <c r="G226" s="96"/>
      <c r="H226" s="461"/>
      <c r="I226" s="461"/>
      <c r="J226" s="462"/>
      <c r="K226" s="857"/>
      <c r="L226" s="808"/>
      <c r="M226" s="882"/>
      <c r="N226" s="806"/>
      <c r="O226" s="802"/>
      <c r="P226" s="284">
        <f t="shared" si="29"/>
        <v>0</v>
      </c>
      <c r="Q226" s="284">
        <f t="shared" si="30"/>
        <v>0</v>
      </c>
      <c r="R226" s="92"/>
      <c r="T226" s="92"/>
      <c r="U226" s="92"/>
      <c r="V226" s="92"/>
      <c r="W226" s="92"/>
      <c r="X226" s="92"/>
    </row>
    <row r="227" spans="1:24">
      <c r="A227" s="882"/>
      <c r="B227" s="873"/>
      <c r="C227" s="866"/>
      <c r="D227" s="896"/>
      <c r="E227" s="93"/>
      <c r="F227" s="460"/>
      <c r="G227" s="96"/>
      <c r="H227" s="461"/>
      <c r="I227" s="461"/>
      <c r="J227" s="462"/>
      <c r="K227" s="857"/>
      <c r="L227" s="808"/>
      <c r="M227" s="882"/>
      <c r="N227" s="806"/>
      <c r="O227" s="802"/>
      <c r="P227" s="284">
        <f t="shared" si="29"/>
        <v>0</v>
      </c>
      <c r="Q227" s="284">
        <f t="shared" si="30"/>
        <v>0</v>
      </c>
      <c r="R227" s="92"/>
      <c r="T227" s="92"/>
      <c r="U227" s="92"/>
      <c r="V227" s="92"/>
      <c r="W227" s="92"/>
      <c r="X227" s="92"/>
    </row>
    <row r="228" spans="1:24">
      <c r="A228" s="882"/>
      <c r="B228" s="873"/>
      <c r="C228" s="866"/>
      <c r="D228" s="896"/>
      <c r="E228" s="93"/>
      <c r="F228" s="460"/>
      <c r="G228" s="96"/>
      <c r="H228" s="461"/>
      <c r="I228" s="461"/>
      <c r="J228" s="462"/>
      <c r="K228" s="858"/>
      <c r="L228" s="808"/>
      <c r="M228" s="882"/>
      <c r="N228" s="806"/>
      <c r="O228" s="802"/>
      <c r="P228" s="284">
        <f t="shared" si="29"/>
        <v>0</v>
      </c>
      <c r="Q228" s="284">
        <f t="shared" si="30"/>
        <v>0</v>
      </c>
      <c r="R228" s="92"/>
      <c r="T228" s="92"/>
      <c r="U228" s="92"/>
      <c r="V228" s="92"/>
      <c r="W228" s="92"/>
      <c r="X228" s="92"/>
    </row>
    <row r="229" spans="1:24">
      <c r="A229" s="882"/>
      <c r="B229" s="873"/>
      <c r="C229" s="866"/>
      <c r="D229" s="897"/>
      <c r="E229" s="287"/>
      <c r="F229" s="292"/>
      <c r="G229" s="288"/>
      <c r="H229" s="289"/>
      <c r="I229" s="289"/>
      <c r="J229" s="459"/>
      <c r="K229" s="464"/>
      <c r="L229" s="809"/>
      <c r="M229" s="882"/>
      <c r="N229" s="806"/>
      <c r="O229" s="802"/>
      <c r="P229" s="284">
        <f t="shared" si="29"/>
        <v>0</v>
      </c>
      <c r="Q229" s="284">
        <f t="shared" si="30"/>
        <v>0</v>
      </c>
      <c r="R229" s="92"/>
      <c r="T229" s="92"/>
      <c r="U229" s="92"/>
      <c r="V229" s="92"/>
      <c r="W229" s="92"/>
      <c r="X229" s="92"/>
    </row>
    <row r="230" spans="1:24" ht="47.25" customHeight="1">
      <c r="A230" s="882"/>
      <c r="B230" s="872" t="s">
        <v>253</v>
      </c>
      <c r="C230" s="866" t="s">
        <v>324</v>
      </c>
      <c r="D230" s="867">
        <v>46</v>
      </c>
      <c r="E230" s="93" t="s">
        <v>34</v>
      </c>
      <c r="F230" s="182" t="s">
        <v>452</v>
      </c>
      <c r="G230" s="96" t="s">
        <v>45</v>
      </c>
      <c r="H230" s="97">
        <f>'32.сред, угл, инв, н-у'!D13</f>
        <v>0</v>
      </c>
      <c r="I230" s="97">
        <f>'32.сред, угл, инв, н-у'!E13</f>
        <v>0</v>
      </c>
      <c r="J230" s="293" t="str">
        <f>IF(AND(H230=0,I230=0),"-",IF(I230/H230*100&gt;100,100,I230/H230*100))</f>
        <v>-</v>
      </c>
      <c r="K230" s="819" t="e">
        <f>IF(AND(J230="-",J231="-",J233="-"),J232,SUM(J230:J233)/4)</f>
        <v>#DIV/0!</v>
      </c>
      <c r="L230" s="817" t="e">
        <f>(K230+K234)/2</f>
        <v>#DIV/0!</v>
      </c>
      <c r="M230" s="882"/>
      <c r="N230" s="847"/>
      <c r="O230" s="801">
        <v>32</v>
      </c>
      <c r="P230" s="284">
        <f t="shared" si="29"/>
        <v>0</v>
      </c>
      <c r="Q230" s="284">
        <f t="shared" si="30"/>
        <v>0</v>
      </c>
    </row>
    <row r="231" spans="1:24" ht="31.5" customHeight="1">
      <c r="A231" s="882"/>
      <c r="B231" s="873"/>
      <c r="C231" s="866"/>
      <c r="D231" s="867"/>
      <c r="E231" s="93" t="s">
        <v>34</v>
      </c>
      <c r="F231" s="182" t="s">
        <v>432</v>
      </c>
      <c r="G231" s="96" t="s">
        <v>45</v>
      </c>
      <c r="H231" s="97">
        <f>'32.сред, угл, инв, н-у'!D14</f>
        <v>0</v>
      </c>
      <c r="I231" s="97">
        <f>'32.сред, угл, инв, н-у'!E14</f>
        <v>0</v>
      </c>
      <c r="J231" s="293" t="str">
        <f>IF(AND(H231=0,I231=0),"-",IF(I231/H231*100&gt;100,100,I231/H231*100))</f>
        <v>-</v>
      </c>
      <c r="K231" s="820" t="e">
        <f>IF(AND(J216="-",J217="-",J230="-"),SUM(J218:J219)/2,SUM(J216:J230)/5)</f>
        <v>#DIV/0!</v>
      </c>
      <c r="L231" s="817"/>
      <c r="M231" s="882"/>
      <c r="N231" s="848"/>
      <c r="O231" s="801"/>
      <c r="P231" s="284">
        <f t="shared" si="29"/>
        <v>0</v>
      </c>
      <c r="Q231" s="284">
        <f t="shared" si="30"/>
        <v>0</v>
      </c>
    </row>
    <row r="232" spans="1:24" ht="47.25">
      <c r="A232" s="882"/>
      <c r="B232" s="873"/>
      <c r="C232" s="866"/>
      <c r="D232" s="868"/>
      <c r="E232" s="93" t="s">
        <v>34</v>
      </c>
      <c r="F232" s="182" t="s">
        <v>433</v>
      </c>
      <c r="G232" s="96" t="s">
        <v>45</v>
      </c>
      <c r="H232" s="97">
        <f>'32.сред, угл, инв, н-у'!D15</f>
        <v>0</v>
      </c>
      <c r="I232" s="97">
        <f>'32.сред, угл, инв, н-у'!E15</f>
        <v>0</v>
      </c>
      <c r="J232" s="282" t="e">
        <f t="shared" ref="J232" si="33">IF(I232/H232*100&gt;100,100,I232/H232*100)</f>
        <v>#DIV/0!</v>
      </c>
      <c r="K232" s="820" t="e">
        <f>IF(AND(J218="-",J219="-",#REF!="-"),SUM(J230:J231)/2,SUM(J218:J231)/5)</f>
        <v>#REF!</v>
      </c>
      <c r="L232" s="818"/>
      <c r="M232" s="882"/>
      <c r="N232" s="848"/>
      <c r="O232" s="801"/>
      <c r="P232" s="284">
        <f t="shared" si="29"/>
        <v>0</v>
      </c>
      <c r="Q232" s="284">
        <f t="shared" si="30"/>
        <v>0</v>
      </c>
    </row>
    <row r="233" spans="1:24" ht="47.25">
      <c r="A233" s="882"/>
      <c r="B233" s="873"/>
      <c r="C233" s="866"/>
      <c r="D233" s="868"/>
      <c r="E233" s="93" t="s">
        <v>34</v>
      </c>
      <c r="F233" s="182" t="s">
        <v>411</v>
      </c>
      <c r="G233" s="96" t="s">
        <v>45</v>
      </c>
      <c r="H233" s="97">
        <f>'32.сред, угл, инв, н-у'!D16</f>
        <v>0</v>
      </c>
      <c r="I233" s="97">
        <f>'32.сред, угл, инв, н-у'!E16</f>
        <v>0</v>
      </c>
      <c r="J233" s="293" t="str">
        <f>IF(AND(H233=0,I233=0),"-",IF(I233/H233*100&gt;100,100,I233/H233*100))</f>
        <v>-</v>
      </c>
      <c r="K233" s="821" t="e">
        <f>IF(AND(J219="-",J230="-",J232="-"),SUM(J231:J231)/2,SUM(J219:J232)/5)</f>
        <v>#DIV/0!</v>
      </c>
      <c r="L233" s="818"/>
      <c r="M233" s="882"/>
      <c r="N233" s="848"/>
      <c r="O233" s="801"/>
      <c r="P233" s="284">
        <f t="shared" si="29"/>
        <v>0</v>
      </c>
      <c r="Q233" s="284">
        <f t="shared" si="30"/>
        <v>0</v>
      </c>
    </row>
    <row r="234" spans="1:24" ht="31.5">
      <c r="A234" s="882"/>
      <c r="B234" s="873"/>
      <c r="C234" s="866"/>
      <c r="D234" s="868"/>
      <c r="E234" s="287" t="s">
        <v>35</v>
      </c>
      <c r="F234" s="292" t="s">
        <v>156</v>
      </c>
      <c r="G234" s="288" t="s">
        <v>44</v>
      </c>
      <c r="H234" s="289">
        <f>'32.сред, угл, инв, н-у'!H17</f>
        <v>0</v>
      </c>
      <c r="I234" s="289">
        <f>'32.сред, угл, инв, н-у'!I17</f>
        <v>0</v>
      </c>
      <c r="J234" s="290">
        <f>IF(H234=0,0,IF(I234/H234*100&gt;100,100,I234/H234*100))</f>
        <v>0</v>
      </c>
      <c r="K234" s="291">
        <f>J234</f>
        <v>0</v>
      </c>
      <c r="L234" s="818"/>
      <c r="M234" s="882"/>
      <c r="N234" s="874"/>
      <c r="O234" s="801"/>
      <c r="P234" s="284">
        <f t="shared" si="29"/>
        <v>0</v>
      </c>
      <c r="Q234" s="284">
        <f t="shared" si="30"/>
        <v>0</v>
      </c>
    </row>
    <row r="235" spans="1:24" ht="47.25" customHeight="1">
      <c r="A235" s="882"/>
      <c r="B235" s="873" t="s">
        <v>176</v>
      </c>
      <c r="C235" s="866" t="s">
        <v>210</v>
      </c>
      <c r="D235" s="867">
        <v>47</v>
      </c>
      <c r="E235" s="93" t="s">
        <v>34</v>
      </c>
      <c r="F235" s="182" t="s">
        <v>452</v>
      </c>
      <c r="G235" s="96" t="s">
        <v>45</v>
      </c>
      <c r="H235" s="97">
        <f>'31.сред, угл, н-у, н-у'!D13</f>
        <v>0</v>
      </c>
      <c r="I235" s="97">
        <f>'31.сред, угл, н-у, н-у'!E13</f>
        <v>0</v>
      </c>
      <c r="J235" s="293" t="str">
        <f>IF(AND(H235=0,I235=0),"-",IF(I235/H235*100&gt;100,100,I235/H235*100))</f>
        <v>-</v>
      </c>
      <c r="K235" s="819" t="e">
        <f>IF(AND(J235="-",J236="-",J238="-"),J237,SUM(J235:J238)/4)</f>
        <v>#DIV/0!</v>
      </c>
      <c r="L235" s="817" t="e">
        <f>(K235+K239)/2</f>
        <v>#DIV/0!</v>
      </c>
      <c r="M235" s="882"/>
      <c r="N235" s="847"/>
      <c r="O235" s="801">
        <v>31</v>
      </c>
      <c r="P235" s="284">
        <f t="shared" si="29"/>
        <v>0</v>
      </c>
      <c r="Q235" s="284">
        <f t="shared" si="30"/>
        <v>0</v>
      </c>
    </row>
    <row r="236" spans="1:24" ht="31.5" customHeight="1">
      <c r="A236" s="882"/>
      <c r="B236" s="873"/>
      <c r="C236" s="866"/>
      <c r="D236" s="867"/>
      <c r="E236" s="93" t="s">
        <v>34</v>
      </c>
      <c r="F236" s="182" t="s">
        <v>432</v>
      </c>
      <c r="G236" s="96" t="s">
        <v>45</v>
      </c>
      <c r="H236" s="97">
        <f>'31.сред, угл, н-у, н-у'!D14</f>
        <v>0</v>
      </c>
      <c r="I236" s="97">
        <f>'31.сред, угл, н-у, н-у'!E14</f>
        <v>0</v>
      </c>
      <c r="J236" s="293" t="str">
        <f>IF(AND(H236=0,I236=0),"-",IF(I236/H236*100&gt;100,100,I236/H236*100))</f>
        <v>-</v>
      </c>
      <c r="K236" s="820" t="e">
        <f>IF(AND(J231="-",J232="-",J235="-"),SUM(J233:J234)/2,SUM(J231:J235)/5)</f>
        <v>#DIV/0!</v>
      </c>
      <c r="L236" s="817"/>
      <c r="M236" s="882"/>
      <c r="N236" s="848"/>
      <c r="O236" s="801"/>
      <c r="P236" s="284">
        <f t="shared" si="29"/>
        <v>0</v>
      </c>
      <c r="Q236" s="284">
        <f t="shared" si="30"/>
        <v>0</v>
      </c>
    </row>
    <row r="237" spans="1:24" ht="47.25">
      <c r="A237" s="882"/>
      <c r="B237" s="873"/>
      <c r="C237" s="866"/>
      <c r="D237" s="868"/>
      <c r="E237" s="93" t="s">
        <v>34</v>
      </c>
      <c r="F237" s="182" t="s">
        <v>433</v>
      </c>
      <c r="G237" s="96" t="s">
        <v>45</v>
      </c>
      <c r="H237" s="97">
        <f>'31.сред, угл, н-у, н-у'!D15</f>
        <v>0</v>
      </c>
      <c r="I237" s="97">
        <f>'31.сред, угл, н-у, н-у'!E15</f>
        <v>0</v>
      </c>
      <c r="J237" s="282" t="e">
        <f t="shared" ref="J237" si="34">IF(I237/H237*100&gt;100,100,I237/H237*100)</f>
        <v>#DIV/0!</v>
      </c>
      <c r="K237" s="820" t="e">
        <f>IF(AND(J233="-",J234="-",#REF!="-"),SUM(J235:J236)/2,SUM(J233:J236)/5)</f>
        <v>#REF!</v>
      </c>
      <c r="L237" s="818"/>
      <c r="M237" s="882"/>
      <c r="N237" s="848"/>
      <c r="O237" s="801"/>
      <c r="P237" s="284">
        <f t="shared" si="29"/>
        <v>0</v>
      </c>
      <c r="Q237" s="284">
        <f t="shared" si="30"/>
        <v>0</v>
      </c>
    </row>
    <row r="238" spans="1:24" ht="47.25">
      <c r="A238" s="882"/>
      <c r="B238" s="873"/>
      <c r="C238" s="866"/>
      <c r="D238" s="868"/>
      <c r="E238" s="93" t="s">
        <v>34</v>
      </c>
      <c r="F238" s="182" t="s">
        <v>411</v>
      </c>
      <c r="G238" s="96" t="s">
        <v>45</v>
      </c>
      <c r="H238" s="97">
        <f>'31.сред, угл, н-у, н-у'!D16</f>
        <v>0</v>
      </c>
      <c r="I238" s="97">
        <f>'31.сред, угл, н-у, н-у'!E16</f>
        <v>0</v>
      </c>
      <c r="J238" s="293" t="str">
        <f>IF(AND(H238=0,I238=0),"-",IF(I238/H238*100&gt;100,100,I238/H238*100))</f>
        <v>-</v>
      </c>
      <c r="K238" s="821" t="e">
        <f>IF(AND(J234="-",J235="-",J237="-"),SUM(J236:J236)/2,SUM(J234:J237)/5)</f>
        <v>#DIV/0!</v>
      </c>
      <c r="L238" s="818"/>
      <c r="M238" s="882"/>
      <c r="N238" s="848"/>
      <c r="O238" s="801"/>
      <c r="P238" s="284">
        <f t="shared" si="29"/>
        <v>0</v>
      </c>
      <c r="Q238" s="284">
        <f t="shared" si="30"/>
        <v>0</v>
      </c>
    </row>
    <row r="239" spans="1:24" ht="31.5">
      <c r="A239" s="882"/>
      <c r="B239" s="873"/>
      <c r="C239" s="866"/>
      <c r="D239" s="868"/>
      <c r="E239" s="287" t="s">
        <v>35</v>
      </c>
      <c r="F239" s="292" t="s">
        <v>156</v>
      </c>
      <c r="G239" s="288" t="s">
        <v>44</v>
      </c>
      <c r="H239" s="289">
        <f>'31.сред, угл, н-у, н-у'!H17</f>
        <v>0</v>
      </c>
      <c r="I239" s="289">
        <f>'31.сред, угл, н-у, н-у'!I17</f>
        <v>0</v>
      </c>
      <c r="J239" s="290">
        <f>IF(H239=0,0,IF(I239/H239*100&gt;100,100,I239/H239*100))</f>
        <v>0</v>
      </c>
      <c r="K239" s="291">
        <f>J239</f>
        <v>0</v>
      </c>
      <c r="L239" s="818"/>
      <c r="M239" s="882"/>
      <c r="N239" s="874"/>
      <c r="O239" s="801"/>
      <c r="P239" s="284">
        <f t="shared" si="29"/>
        <v>0</v>
      </c>
      <c r="Q239" s="284">
        <f t="shared" si="30"/>
        <v>0</v>
      </c>
    </row>
    <row r="240" spans="1:24">
      <c r="A240" s="882"/>
      <c r="B240" s="859"/>
      <c r="C240" s="849"/>
      <c r="D240" s="895">
        <v>48</v>
      </c>
      <c r="E240" s="93"/>
      <c r="F240" s="460"/>
      <c r="G240" s="96"/>
      <c r="H240" s="461"/>
      <c r="I240" s="461"/>
      <c r="J240" s="462"/>
      <c r="K240" s="856"/>
      <c r="L240" s="807"/>
      <c r="M240" s="882"/>
      <c r="N240" s="847"/>
      <c r="O240" s="804"/>
      <c r="P240" s="284">
        <f t="shared" si="29"/>
        <v>0</v>
      </c>
      <c r="Q240" s="284">
        <f t="shared" si="30"/>
        <v>0</v>
      </c>
      <c r="R240" s="92"/>
      <c r="T240" s="92"/>
      <c r="U240" s="92"/>
      <c r="V240" s="92"/>
      <c r="W240" s="92"/>
      <c r="X240" s="92"/>
    </row>
    <row r="241" spans="1:24">
      <c r="A241" s="882"/>
      <c r="B241" s="860"/>
      <c r="C241" s="850"/>
      <c r="D241" s="896"/>
      <c r="E241" s="93"/>
      <c r="F241" s="460"/>
      <c r="G241" s="96"/>
      <c r="H241" s="461"/>
      <c r="I241" s="461"/>
      <c r="J241" s="462"/>
      <c r="K241" s="857"/>
      <c r="L241" s="808"/>
      <c r="M241" s="882"/>
      <c r="N241" s="905"/>
      <c r="O241" s="804"/>
      <c r="P241" s="284">
        <f t="shared" si="29"/>
        <v>0</v>
      </c>
      <c r="Q241" s="284">
        <f t="shared" si="30"/>
        <v>0</v>
      </c>
      <c r="R241" s="92"/>
      <c r="T241" s="92"/>
      <c r="U241" s="92"/>
      <c r="V241" s="92"/>
      <c r="W241" s="92"/>
      <c r="X241" s="92"/>
    </row>
    <row r="242" spans="1:24">
      <c r="A242" s="882"/>
      <c r="B242" s="860"/>
      <c r="C242" s="850"/>
      <c r="D242" s="896"/>
      <c r="E242" s="93"/>
      <c r="F242" s="460"/>
      <c r="G242" s="96"/>
      <c r="H242" s="461"/>
      <c r="I242" s="461"/>
      <c r="J242" s="462"/>
      <c r="K242" s="857"/>
      <c r="L242" s="808"/>
      <c r="M242" s="882"/>
      <c r="N242" s="905"/>
      <c r="O242" s="804"/>
      <c r="P242" s="284">
        <f t="shared" si="29"/>
        <v>0</v>
      </c>
      <c r="Q242" s="284">
        <f t="shared" si="30"/>
        <v>0</v>
      </c>
      <c r="R242" s="92"/>
      <c r="T242" s="92"/>
      <c r="U242" s="92"/>
      <c r="V242" s="92"/>
      <c r="W242" s="92"/>
      <c r="X242" s="92"/>
    </row>
    <row r="243" spans="1:24">
      <c r="A243" s="882"/>
      <c r="B243" s="860"/>
      <c r="C243" s="850"/>
      <c r="D243" s="896"/>
      <c r="E243" s="93"/>
      <c r="F243" s="460"/>
      <c r="G243" s="96"/>
      <c r="H243" s="461"/>
      <c r="I243" s="461"/>
      <c r="J243" s="462"/>
      <c r="K243" s="858"/>
      <c r="L243" s="808"/>
      <c r="M243" s="882"/>
      <c r="N243" s="905"/>
      <c r="O243" s="804"/>
      <c r="P243" s="284">
        <f t="shared" si="29"/>
        <v>0</v>
      </c>
      <c r="Q243" s="284">
        <f t="shared" si="30"/>
        <v>0</v>
      </c>
      <c r="R243" s="92"/>
      <c r="T243" s="92"/>
      <c r="U243" s="92"/>
      <c r="V243" s="92"/>
      <c r="W243" s="92"/>
      <c r="X243" s="92"/>
    </row>
    <row r="244" spans="1:24">
      <c r="A244" s="882"/>
      <c r="B244" s="861"/>
      <c r="C244" s="851"/>
      <c r="D244" s="897"/>
      <c r="E244" s="287"/>
      <c r="F244" s="292"/>
      <c r="G244" s="288"/>
      <c r="H244" s="289"/>
      <c r="I244" s="289"/>
      <c r="J244" s="459"/>
      <c r="K244" s="464"/>
      <c r="L244" s="809"/>
      <c r="M244" s="882"/>
      <c r="N244" s="906"/>
      <c r="O244" s="804"/>
      <c r="P244" s="284">
        <f t="shared" si="29"/>
        <v>0</v>
      </c>
      <c r="Q244" s="284">
        <f t="shared" si="30"/>
        <v>0</v>
      </c>
      <c r="R244" s="92"/>
      <c r="T244" s="92"/>
      <c r="U244" s="92"/>
      <c r="V244" s="92"/>
      <c r="W244" s="92"/>
      <c r="X244" s="92"/>
    </row>
    <row r="245" spans="1:24" ht="63">
      <c r="A245" s="882"/>
      <c r="B245" s="873" t="s">
        <v>254</v>
      </c>
      <c r="C245" s="866" t="s">
        <v>325</v>
      </c>
      <c r="D245" s="867">
        <v>49</v>
      </c>
      <c r="E245" s="93" t="s">
        <v>34</v>
      </c>
      <c r="F245" s="182" t="s">
        <v>452</v>
      </c>
      <c r="G245" s="96" t="s">
        <v>45</v>
      </c>
      <c r="H245" s="97">
        <f>'33.сред, н-у, инв, н-у'!D13</f>
        <v>0</v>
      </c>
      <c r="I245" s="97">
        <f>'33.сред, н-у, инв, н-у'!E13</f>
        <v>0</v>
      </c>
      <c r="J245" s="293" t="str">
        <f>IF(AND(H245=0,I245=0),"-",IF(I245/H245*100&gt;100,100,I245/H245*100))</f>
        <v>-</v>
      </c>
      <c r="K245" s="819" t="e">
        <f>IF(AND(J245="-",J246="-",J248="-"),J247,SUM(J245:J248)/4)</f>
        <v>#DIV/0!</v>
      </c>
      <c r="L245" s="817" t="e">
        <f>(K245+K249)/2</f>
        <v>#DIV/0!</v>
      </c>
      <c r="M245" s="882"/>
      <c r="N245" s="847"/>
      <c r="O245" s="801">
        <v>33</v>
      </c>
      <c r="P245" s="284">
        <f t="shared" si="29"/>
        <v>0</v>
      </c>
      <c r="Q245" s="284">
        <f t="shared" si="30"/>
        <v>0</v>
      </c>
    </row>
    <row r="246" spans="1:24" ht="31.5" customHeight="1">
      <c r="A246" s="882"/>
      <c r="B246" s="873"/>
      <c r="C246" s="866"/>
      <c r="D246" s="867"/>
      <c r="E246" s="93" t="s">
        <v>34</v>
      </c>
      <c r="F246" s="182" t="s">
        <v>432</v>
      </c>
      <c r="G246" s="96" t="s">
        <v>45</v>
      </c>
      <c r="H246" s="97">
        <f>'33.сред, н-у, инв, н-у'!D14</f>
        <v>0</v>
      </c>
      <c r="I246" s="97">
        <f>'33.сред, н-у, инв, н-у'!E14</f>
        <v>0</v>
      </c>
      <c r="J246" s="293" t="str">
        <f>IF(AND(H246=0,I246=0),"-",IF(I246/H246*100&gt;100,100,I246/H246*100))</f>
        <v>-</v>
      </c>
      <c r="K246" s="820" t="e">
        <f>IF(AND(J236="-",J237="-",J245="-"),SUM(J238:J239)/2,SUM(J236:J245)/5)</f>
        <v>#DIV/0!</v>
      </c>
      <c r="L246" s="817"/>
      <c r="M246" s="882"/>
      <c r="N246" s="848"/>
      <c r="O246" s="801"/>
      <c r="P246" s="284">
        <f t="shared" si="29"/>
        <v>0</v>
      </c>
      <c r="Q246" s="284">
        <f t="shared" si="30"/>
        <v>0</v>
      </c>
    </row>
    <row r="247" spans="1:24" ht="47.25">
      <c r="A247" s="882"/>
      <c r="B247" s="873"/>
      <c r="C247" s="866"/>
      <c r="D247" s="868"/>
      <c r="E247" s="93" t="s">
        <v>34</v>
      </c>
      <c r="F247" s="182" t="s">
        <v>433</v>
      </c>
      <c r="G247" s="96" t="s">
        <v>45</v>
      </c>
      <c r="H247" s="97">
        <f>'33.сред, н-у, инв, н-у'!D15</f>
        <v>0</v>
      </c>
      <c r="I247" s="97">
        <f>'33.сред, н-у, инв, н-у'!E15</f>
        <v>0</v>
      </c>
      <c r="J247" s="282" t="e">
        <f t="shared" ref="J247" si="35">IF(I247/H247*100&gt;100,100,I247/H247*100)</f>
        <v>#DIV/0!</v>
      </c>
      <c r="K247" s="820" t="e">
        <f>IF(AND(J238="-",J239="-",#REF!="-"),SUM(J245:J246)/2,SUM(J238:J246)/5)</f>
        <v>#REF!</v>
      </c>
      <c r="L247" s="818"/>
      <c r="M247" s="882"/>
      <c r="N247" s="848"/>
      <c r="O247" s="801"/>
      <c r="P247" s="284">
        <f t="shared" si="29"/>
        <v>0</v>
      </c>
      <c r="Q247" s="284">
        <f t="shared" si="30"/>
        <v>0</v>
      </c>
    </row>
    <row r="248" spans="1:24" ht="47.25">
      <c r="A248" s="882"/>
      <c r="B248" s="873"/>
      <c r="C248" s="866"/>
      <c r="D248" s="868"/>
      <c r="E248" s="93" t="s">
        <v>34</v>
      </c>
      <c r="F248" s="182" t="s">
        <v>411</v>
      </c>
      <c r="G248" s="96" t="s">
        <v>45</v>
      </c>
      <c r="H248" s="97">
        <f>'33.сред, н-у, инв, н-у'!D16</f>
        <v>0</v>
      </c>
      <c r="I248" s="97">
        <f>'33.сред, н-у, инв, н-у'!E16</f>
        <v>0</v>
      </c>
      <c r="J248" s="293" t="str">
        <f>IF(AND(H248=0,I248=0),"-",IF(I248/H248*100&gt;100,100,I248/H248*100))</f>
        <v>-</v>
      </c>
      <c r="K248" s="821" t="e">
        <f>IF(AND(J239="-",J245="-",J247="-"),SUM(J246:J246)/2,SUM(J239:J247)/5)</f>
        <v>#DIV/0!</v>
      </c>
      <c r="L248" s="818"/>
      <c r="M248" s="882"/>
      <c r="N248" s="848"/>
      <c r="O248" s="801"/>
      <c r="P248" s="284">
        <f t="shared" si="29"/>
        <v>0</v>
      </c>
      <c r="Q248" s="284">
        <f t="shared" si="30"/>
        <v>0</v>
      </c>
    </row>
    <row r="249" spans="1:24" ht="31.5">
      <c r="A249" s="882"/>
      <c r="B249" s="873"/>
      <c r="C249" s="866"/>
      <c r="D249" s="868"/>
      <c r="E249" s="287" t="s">
        <v>35</v>
      </c>
      <c r="F249" s="292" t="s">
        <v>156</v>
      </c>
      <c r="G249" s="288" t="s">
        <v>44</v>
      </c>
      <c r="H249" s="289">
        <f>'33.сред, н-у, инв, н-у'!H17</f>
        <v>4</v>
      </c>
      <c r="I249" s="289">
        <f>'33.сред, н-у, инв, н-у'!I17</f>
        <v>4</v>
      </c>
      <c r="J249" s="290">
        <f>IF(H249=0,0,IF(I249/H249*100&gt;100,100,I249/H249*100))</f>
        <v>100</v>
      </c>
      <c r="K249" s="291">
        <f>J249</f>
        <v>100</v>
      </c>
      <c r="L249" s="818"/>
      <c r="M249" s="882"/>
      <c r="N249" s="874"/>
      <c r="O249" s="801"/>
      <c r="P249" s="284">
        <f t="shared" si="29"/>
        <v>1</v>
      </c>
      <c r="Q249" s="284">
        <f t="shared" si="30"/>
        <v>1</v>
      </c>
    </row>
    <row r="250" spans="1:24" ht="63">
      <c r="A250" s="882"/>
      <c r="B250" s="873" t="s">
        <v>177</v>
      </c>
      <c r="C250" s="866" t="s">
        <v>326</v>
      </c>
      <c r="D250" s="867">
        <v>50</v>
      </c>
      <c r="E250" s="93" t="s">
        <v>34</v>
      </c>
      <c r="F250" s="182" t="s">
        <v>452</v>
      </c>
      <c r="G250" s="96" t="s">
        <v>45</v>
      </c>
      <c r="H250" s="97">
        <f>'34.сред, н-у, инв, н-д'!D13</f>
        <v>0</v>
      </c>
      <c r="I250" s="97">
        <f>'34.сред, н-у, инв, н-д'!E13</f>
        <v>0</v>
      </c>
      <c r="J250" s="293" t="str">
        <f>IF(AND(H250=0,I250=0),"-",IF(I250/H250*100&gt;100,100,I250/H250*100))</f>
        <v>-</v>
      </c>
      <c r="K250" s="819" t="e">
        <f>IF(AND(J250="-",J251="-",J253="-"),J252,SUM(J250:J253)/4)</f>
        <v>#DIV/0!</v>
      </c>
      <c r="L250" s="817" t="e">
        <f>(K250+K254)/2</f>
        <v>#DIV/0!</v>
      </c>
      <c r="M250" s="882"/>
      <c r="N250" s="847"/>
      <c r="O250" s="801">
        <v>34</v>
      </c>
      <c r="P250" s="284">
        <f t="shared" si="29"/>
        <v>0</v>
      </c>
      <c r="Q250" s="284">
        <f t="shared" si="30"/>
        <v>0</v>
      </c>
    </row>
    <row r="251" spans="1:24" ht="31.5" customHeight="1">
      <c r="A251" s="882"/>
      <c r="B251" s="873"/>
      <c r="C251" s="866"/>
      <c r="D251" s="867"/>
      <c r="E251" s="93" t="s">
        <v>34</v>
      </c>
      <c r="F251" s="182" t="s">
        <v>432</v>
      </c>
      <c r="G251" s="96" t="s">
        <v>45</v>
      </c>
      <c r="H251" s="97">
        <f>'34.сред, н-у, инв, н-д'!D14</f>
        <v>0</v>
      </c>
      <c r="I251" s="97">
        <f>'34.сред, н-у, инв, н-д'!E14</f>
        <v>0</v>
      </c>
      <c r="J251" s="293" t="str">
        <f>IF(AND(H251=0,I251=0),"-",IF(I251/H251*100&gt;100,100,I251/H251*100))</f>
        <v>-</v>
      </c>
      <c r="K251" s="820" t="e">
        <f>IF(AND(J246="-",J247="-",J250="-"),SUM(J248:J249)/2,SUM(J246:J250)/5)</f>
        <v>#DIV/0!</v>
      </c>
      <c r="L251" s="817"/>
      <c r="M251" s="882"/>
      <c r="N251" s="848"/>
      <c r="O251" s="801"/>
      <c r="P251" s="284">
        <f t="shared" si="29"/>
        <v>0</v>
      </c>
      <c r="Q251" s="284">
        <f t="shared" si="30"/>
        <v>0</v>
      </c>
    </row>
    <row r="252" spans="1:24" ht="47.25">
      <c r="A252" s="882"/>
      <c r="B252" s="873"/>
      <c r="C252" s="866"/>
      <c r="D252" s="868"/>
      <c r="E252" s="93" t="s">
        <v>34</v>
      </c>
      <c r="F252" s="182" t="s">
        <v>433</v>
      </c>
      <c r="G252" s="96" t="s">
        <v>45</v>
      </c>
      <c r="H252" s="97">
        <f>'34.сред, н-у, инв, н-д'!D15</f>
        <v>0</v>
      </c>
      <c r="I252" s="97">
        <f>'34.сред, н-у, инв, н-д'!E15</f>
        <v>0</v>
      </c>
      <c r="J252" s="282" t="e">
        <f t="shared" ref="J252" si="36">IF(I252/H252*100&gt;100,100,I252/H252*100)</f>
        <v>#DIV/0!</v>
      </c>
      <c r="K252" s="820" t="e">
        <f>IF(AND(J248="-",J249="-",#REF!="-"),SUM(J250:J251)/2,SUM(J248:J251)/5)</f>
        <v>#REF!</v>
      </c>
      <c r="L252" s="818"/>
      <c r="M252" s="882"/>
      <c r="N252" s="848"/>
      <c r="O252" s="801"/>
      <c r="P252" s="284">
        <f t="shared" si="29"/>
        <v>0</v>
      </c>
      <c r="Q252" s="284">
        <f t="shared" si="30"/>
        <v>0</v>
      </c>
    </row>
    <row r="253" spans="1:24" ht="47.25">
      <c r="A253" s="882"/>
      <c r="B253" s="873"/>
      <c r="C253" s="866"/>
      <c r="D253" s="868"/>
      <c r="E253" s="93" t="s">
        <v>34</v>
      </c>
      <c r="F253" s="182" t="s">
        <v>411</v>
      </c>
      <c r="G253" s="96" t="s">
        <v>45</v>
      </c>
      <c r="H253" s="97">
        <f>'34.сред, н-у, инв, н-д'!D16</f>
        <v>0</v>
      </c>
      <c r="I253" s="97">
        <f>'34.сред, н-у, инв, н-д'!E16</f>
        <v>0</v>
      </c>
      <c r="J253" s="293" t="str">
        <f>IF(AND(H253=0,I253=0),"-",IF(I253/H253*100&gt;100,100,I253/H253*100))</f>
        <v>-</v>
      </c>
      <c r="K253" s="821" t="e">
        <f>IF(AND(J249="-",J250="-",J252="-"),SUM(J251:J251)/2,SUM(J249:J252)/5)</f>
        <v>#DIV/0!</v>
      </c>
      <c r="L253" s="818"/>
      <c r="M253" s="882"/>
      <c r="N253" s="848"/>
      <c r="O253" s="801"/>
      <c r="P253" s="284">
        <f t="shared" si="29"/>
        <v>0</v>
      </c>
      <c r="Q253" s="284">
        <f t="shared" si="30"/>
        <v>0</v>
      </c>
    </row>
    <row r="254" spans="1:24" ht="31.5">
      <c r="A254" s="882"/>
      <c r="B254" s="873"/>
      <c r="C254" s="866"/>
      <c r="D254" s="868"/>
      <c r="E254" s="287" t="s">
        <v>35</v>
      </c>
      <c r="F254" s="292" t="s">
        <v>156</v>
      </c>
      <c r="G254" s="288" t="s">
        <v>44</v>
      </c>
      <c r="H254" s="289">
        <f>'34.сред, н-у, инв, н-д'!H17</f>
        <v>0</v>
      </c>
      <c r="I254" s="289">
        <f>'34.сред, н-у, инв, н-д'!I17</f>
        <v>0</v>
      </c>
      <c r="J254" s="290">
        <f>IF(H254=0,0,IF(I254/H254*100&gt;100,100,I254/H254*100))</f>
        <v>0</v>
      </c>
      <c r="K254" s="291">
        <f>J254</f>
        <v>0</v>
      </c>
      <c r="L254" s="818"/>
      <c r="M254" s="882"/>
      <c r="N254" s="874"/>
      <c r="O254" s="801"/>
      <c r="P254" s="284">
        <f t="shared" si="29"/>
        <v>0</v>
      </c>
      <c r="Q254" s="284">
        <f t="shared" si="30"/>
        <v>0</v>
      </c>
    </row>
    <row r="255" spans="1:24">
      <c r="A255" s="882"/>
      <c r="B255" s="859"/>
      <c r="C255" s="849"/>
      <c r="D255" s="895">
        <v>51</v>
      </c>
      <c r="E255" s="93"/>
      <c r="F255" s="460"/>
      <c r="G255" s="96"/>
      <c r="H255" s="461"/>
      <c r="I255" s="461"/>
      <c r="J255" s="462"/>
      <c r="K255" s="856"/>
      <c r="L255" s="807"/>
      <c r="M255" s="882"/>
      <c r="N255" s="847"/>
      <c r="O255" s="804"/>
      <c r="P255" s="284">
        <f t="shared" si="29"/>
        <v>0</v>
      </c>
      <c r="Q255" s="284">
        <f t="shared" si="30"/>
        <v>0</v>
      </c>
      <c r="R255" s="92"/>
      <c r="T255" s="92"/>
      <c r="U255" s="92"/>
      <c r="V255" s="92"/>
      <c r="W255" s="92"/>
      <c r="X255" s="92"/>
    </row>
    <row r="256" spans="1:24">
      <c r="A256" s="882"/>
      <c r="B256" s="860"/>
      <c r="C256" s="850"/>
      <c r="D256" s="896"/>
      <c r="E256" s="93"/>
      <c r="F256" s="460"/>
      <c r="G256" s="96"/>
      <c r="H256" s="461"/>
      <c r="I256" s="461"/>
      <c r="J256" s="462"/>
      <c r="K256" s="857"/>
      <c r="L256" s="808"/>
      <c r="M256" s="882"/>
      <c r="N256" s="905"/>
      <c r="O256" s="804"/>
      <c r="P256" s="284">
        <f t="shared" si="29"/>
        <v>0</v>
      </c>
      <c r="Q256" s="284">
        <f t="shared" si="30"/>
        <v>0</v>
      </c>
      <c r="R256" s="92"/>
      <c r="T256" s="92"/>
      <c r="U256" s="92"/>
      <c r="V256" s="92"/>
      <c r="W256" s="92"/>
      <c r="X256" s="92"/>
    </row>
    <row r="257" spans="1:24">
      <c r="A257" s="882"/>
      <c r="B257" s="860"/>
      <c r="C257" s="850"/>
      <c r="D257" s="896"/>
      <c r="E257" s="93"/>
      <c r="F257" s="460"/>
      <c r="G257" s="96"/>
      <c r="H257" s="461"/>
      <c r="I257" s="461"/>
      <c r="J257" s="462"/>
      <c r="K257" s="857"/>
      <c r="L257" s="808"/>
      <c r="M257" s="882"/>
      <c r="N257" s="905"/>
      <c r="O257" s="804"/>
      <c r="P257" s="284">
        <f t="shared" si="29"/>
        <v>0</v>
      </c>
      <c r="Q257" s="284">
        <f t="shared" si="30"/>
        <v>0</v>
      </c>
      <c r="R257" s="92"/>
      <c r="T257" s="92"/>
      <c r="U257" s="92"/>
      <c r="V257" s="92"/>
      <c r="W257" s="92"/>
      <c r="X257" s="92"/>
    </row>
    <row r="258" spans="1:24">
      <c r="A258" s="882"/>
      <c r="B258" s="860"/>
      <c r="C258" s="850"/>
      <c r="D258" s="896"/>
      <c r="E258" s="93"/>
      <c r="F258" s="460"/>
      <c r="G258" s="96"/>
      <c r="H258" s="461"/>
      <c r="I258" s="461"/>
      <c r="J258" s="462"/>
      <c r="K258" s="858"/>
      <c r="L258" s="808"/>
      <c r="M258" s="882"/>
      <c r="N258" s="905"/>
      <c r="O258" s="804"/>
      <c r="P258" s="284">
        <f t="shared" si="29"/>
        <v>0</v>
      </c>
      <c r="Q258" s="284">
        <f t="shared" si="30"/>
        <v>0</v>
      </c>
      <c r="R258" s="92"/>
      <c r="T258" s="92"/>
      <c r="U258" s="92"/>
      <c r="V258" s="92"/>
      <c r="W258" s="92"/>
      <c r="X258" s="92"/>
    </row>
    <row r="259" spans="1:24">
      <c r="A259" s="882"/>
      <c r="B259" s="861"/>
      <c r="C259" s="851"/>
      <c r="D259" s="897"/>
      <c r="E259" s="287"/>
      <c r="F259" s="292"/>
      <c r="G259" s="288"/>
      <c r="H259" s="289"/>
      <c r="I259" s="289"/>
      <c r="J259" s="459"/>
      <c r="K259" s="464"/>
      <c r="L259" s="809"/>
      <c r="M259" s="882"/>
      <c r="N259" s="906"/>
      <c r="O259" s="804"/>
      <c r="P259" s="284">
        <f t="shared" si="29"/>
        <v>0</v>
      </c>
      <c r="Q259" s="284">
        <f t="shared" si="30"/>
        <v>0</v>
      </c>
      <c r="R259" s="92"/>
      <c r="T259" s="92"/>
      <c r="U259" s="92"/>
      <c r="V259" s="92"/>
      <c r="W259" s="92"/>
      <c r="X259" s="92"/>
    </row>
    <row r="260" spans="1:24" ht="63">
      <c r="A260" s="882"/>
      <c r="B260" s="865" t="s">
        <v>178</v>
      </c>
      <c r="C260" s="866" t="s">
        <v>211</v>
      </c>
      <c r="D260" s="867">
        <v>52</v>
      </c>
      <c r="E260" s="93" t="s">
        <v>34</v>
      </c>
      <c r="F260" s="182" t="s">
        <v>452</v>
      </c>
      <c r="G260" s="96" t="s">
        <v>45</v>
      </c>
      <c r="H260" s="97">
        <f>'35.сред, н-у,н-у,н-у'!D13</f>
        <v>59.3</v>
      </c>
      <c r="I260" s="97">
        <f>'35.сред, н-у,н-у,н-у'!E13</f>
        <v>59.5</v>
      </c>
      <c r="J260" s="293">
        <f>IF(AND(H260=0,I260=0),"-",IF(I260/H260*100&gt;100,100,I260/H260*100))</f>
        <v>100</v>
      </c>
      <c r="K260" s="819" t="e">
        <f>IF(AND(J260="-",J261="-",J263="-"),J262,SUM(J260:J263)/4)</f>
        <v>#DIV/0!</v>
      </c>
      <c r="L260" s="817" t="e">
        <f>(K260+K264)/2</f>
        <v>#DIV/0!</v>
      </c>
      <c r="M260" s="882"/>
      <c r="N260" s="847"/>
      <c r="O260" s="801">
        <v>35</v>
      </c>
      <c r="P260" s="284">
        <f t="shared" si="29"/>
        <v>1</v>
      </c>
      <c r="Q260" s="284">
        <f t="shared" si="30"/>
        <v>1</v>
      </c>
    </row>
    <row r="261" spans="1:24" ht="31.5" customHeight="1">
      <c r="A261" s="882"/>
      <c r="B261" s="865"/>
      <c r="C261" s="866"/>
      <c r="D261" s="867"/>
      <c r="E261" s="93" t="s">
        <v>34</v>
      </c>
      <c r="F261" s="182" t="s">
        <v>432</v>
      </c>
      <c r="G261" s="96" t="s">
        <v>45</v>
      </c>
      <c r="H261" s="97">
        <f>'35.сред, н-у,н-у,н-у'!D14</f>
        <v>37.4</v>
      </c>
      <c r="I261" s="97">
        <f>'35.сред, н-у,н-у,н-у'!E14</f>
        <v>37.4</v>
      </c>
      <c r="J261" s="293">
        <f>IF(AND(H261=0,I261=0),"-",IF(I261/H261*100&gt;100,100,I261/H261*100))</f>
        <v>100</v>
      </c>
      <c r="K261" s="820" t="e">
        <f>IF(AND(J251="-",J252="-",J260="-"),SUM(J253:J254)/2,SUM(J251:J260)/5)</f>
        <v>#DIV/0!</v>
      </c>
      <c r="L261" s="817"/>
      <c r="M261" s="882"/>
      <c r="N261" s="848"/>
      <c r="O261" s="801"/>
      <c r="P261" s="284">
        <f t="shared" si="29"/>
        <v>1</v>
      </c>
      <c r="Q261" s="284">
        <f t="shared" si="30"/>
        <v>1</v>
      </c>
    </row>
    <row r="262" spans="1:24" ht="47.25">
      <c r="A262" s="882"/>
      <c r="B262" s="865"/>
      <c r="C262" s="866"/>
      <c r="D262" s="868"/>
      <c r="E262" s="93" t="s">
        <v>34</v>
      </c>
      <c r="F262" s="182" t="s">
        <v>433</v>
      </c>
      <c r="G262" s="96" t="s">
        <v>45</v>
      </c>
      <c r="H262" s="97">
        <f>'35.сред, н-у,н-у,н-у'!D15</f>
        <v>45.5</v>
      </c>
      <c r="I262" s="97">
        <f>'35.сред, н-у,н-у,н-у'!E15</f>
        <v>6.7</v>
      </c>
      <c r="J262" s="282">
        <f t="shared" ref="J262" si="37">IF(I262/H262*100&gt;100,100,I262/H262*100)</f>
        <v>14.725274725274726</v>
      </c>
      <c r="K262" s="820" t="e">
        <f>IF(AND(J253="-",J254="-",#REF!="-"),SUM(J260:J261)/2,SUM(J253:J261)/5)</f>
        <v>#REF!</v>
      </c>
      <c r="L262" s="818"/>
      <c r="M262" s="882"/>
      <c r="N262" s="848"/>
      <c r="O262" s="801"/>
      <c r="P262" s="284">
        <f t="shared" ref="P262:P325" si="38">IF(H262&gt;0,1,0)</f>
        <v>1</v>
      </c>
      <c r="Q262" s="284">
        <f t="shared" ref="Q262:Q325" si="39">IF(I262&gt;0,1,0)</f>
        <v>1</v>
      </c>
    </row>
    <row r="263" spans="1:24" ht="47.25">
      <c r="A263" s="882"/>
      <c r="B263" s="865"/>
      <c r="C263" s="866"/>
      <c r="D263" s="868"/>
      <c r="E263" s="93" t="s">
        <v>34</v>
      </c>
      <c r="F263" s="182" t="s">
        <v>411</v>
      </c>
      <c r="G263" s="96" t="s">
        <v>45</v>
      </c>
      <c r="H263" s="97">
        <f>'35.сред, н-у,н-у,н-у'!D16</f>
        <v>0</v>
      </c>
      <c r="I263" s="97">
        <f>'35.сред, н-у,н-у,н-у'!E16</f>
        <v>100</v>
      </c>
      <c r="J263" s="293" t="e">
        <f>IF(AND(H263=0,I263=0),"-",IF(I263/H263*100&gt;100,100,I263/H263*100))</f>
        <v>#DIV/0!</v>
      </c>
      <c r="K263" s="821">
        <f>IF(AND(J254="-",J260="-",J262="-"),SUM(J261:J261)/2,SUM(J254:J262)/5)</f>
        <v>42.945054945054942</v>
      </c>
      <c r="L263" s="818"/>
      <c r="M263" s="882"/>
      <c r="N263" s="848"/>
      <c r="O263" s="801"/>
      <c r="P263" s="284">
        <f t="shared" si="38"/>
        <v>0</v>
      </c>
      <c r="Q263" s="284">
        <f t="shared" si="39"/>
        <v>1</v>
      </c>
    </row>
    <row r="264" spans="1:24" ht="31.5">
      <c r="A264" s="882"/>
      <c r="B264" s="865"/>
      <c r="C264" s="866"/>
      <c r="D264" s="868"/>
      <c r="E264" s="287" t="s">
        <v>35</v>
      </c>
      <c r="F264" s="292" t="s">
        <v>156</v>
      </c>
      <c r="G264" s="288" t="s">
        <v>44</v>
      </c>
      <c r="H264" s="641">
        <f>'35.сред, н-у,н-у,н-у'!H17</f>
        <v>108.67</v>
      </c>
      <c r="I264" s="289">
        <f>'35.сред, н-у,н-у,н-у'!I17</f>
        <v>107.17</v>
      </c>
      <c r="J264" s="290">
        <f>IF(H264=0,0,IF(I264/H264*100&gt;100,100,I264/H264*100))</f>
        <v>98.619674243121381</v>
      </c>
      <c r="K264" s="291">
        <f>J264</f>
        <v>98.619674243121381</v>
      </c>
      <c r="L264" s="818"/>
      <c r="M264" s="882"/>
      <c r="N264" s="874"/>
      <c r="O264" s="801"/>
      <c r="P264" s="284">
        <f t="shared" si="38"/>
        <v>1</v>
      </c>
      <c r="Q264" s="284">
        <f t="shared" si="39"/>
        <v>1</v>
      </c>
    </row>
    <row r="265" spans="1:24">
      <c r="A265" s="882"/>
      <c r="B265" s="865"/>
      <c r="C265" s="866"/>
      <c r="D265" s="895">
        <v>53</v>
      </c>
      <c r="E265" s="93"/>
      <c r="F265" s="460"/>
      <c r="G265" s="96"/>
      <c r="H265" s="461"/>
      <c r="I265" s="461"/>
      <c r="J265" s="462"/>
      <c r="K265" s="856"/>
      <c r="L265" s="807"/>
      <c r="M265" s="882"/>
      <c r="N265" s="847"/>
      <c r="O265" s="804"/>
      <c r="P265" s="284">
        <f t="shared" si="38"/>
        <v>0</v>
      </c>
      <c r="Q265" s="284">
        <f t="shared" si="39"/>
        <v>0</v>
      </c>
      <c r="R265" s="92"/>
      <c r="T265" s="92"/>
      <c r="U265" s="92"/>
      <c r="V265" s="92"/>
      <c r="W265" s="92"/>
      <c r="X265" s="92"/>
    </row>
    <row r="266" spans="1:24">
      <c r="A266" s="882"/>
      <c r="B266" s="865"/>
      <c r="C266" s="866"/>
      <c r="D266" s="896"/>
      <c r="E266" s="93"/>
      <c r="F266" s="460"/>
      <c r="G266" s="96"/>
      <c r="H266" s="461"/>
      <c r="I266" s="461"/>
      <c r="J266" s="462"/>
      <c r="K266" s="857"/>
      <c r="L266" s="808"/>
      <c r="M266" s="882"/>
      <c r="N266" s="905"/>
      <c r="O266" s="804"/>
      <c r="P266" s="284">
        <f t="shared" si="38"/>
        <v>0</v>
      </c>
      <c r="Q266" s="284">
        <f t="shared" si="39"/>
        <v>0</v>
      </c>
      <c r="T266" s="92"/>
      <c r="U266" s="92"/>
      <c r="V266" s="92"/>
      <c r="W266" s="92"/>
      <c r="X266" s="92"/>
    </row>
    <row r="267" spans="1:24">
      <c r="A267" s="882"/>
      <c r="B267" s="865"/>
      <c r="C267" s="866"/>
      <c r="D267" s="896"/>
      <c r="E267" s="93"/>
      <c r="F267" s="460"/>
      <c r="G267" s="96"/>
      <c r="H267" s="461"/>
      <c r="I267" s="461"/>
      <c r="J267" s="462"/>
      <c r="K267" s="857"/>
      <c r="L267" s="808"/>
      <c r="M267" s="882"/>
      <c r="N267" s="905"/>
      <c r="O267" s="804"/>
      <c r="P267" s="284">
        <f t="shared" si="38"/>
        <v>0</v>
      </c>
      <c r="Q267" s="284">
        <f t="shared" si="39"/>
        <v>0</v>
      </c>
      <c r="R267" s="92"/>
      <c r="T267" s="92"/>
      <c r="U267" s="92"/>
      <c r="V267" s="92"/>
      <c r="W267" s="92"/>
      <c r="X267" s="92"/>
    </row>
    <row r="268" spans="1:24">
      <c r="A268" s="882"/>
      <c r="B268" s="865"/>
      <c r="C268" s="866"/>
      <c r="D268" s="896"/>
      <c r="E268" s="93"/>
      <c r="F268" s="460"/>
      <c r="G268" s="96"/>
      <c r="H268" s="461"/>
      <c r="I268" s="461"/>
      <c r="J268" s="462"/>
      <c r="K268" s="858"/>
      <c r="L268" s="808"/>
      <c r="M268" s="882"/>
      <c r="N268" s="905"/>
      <c r="O268" s="804"/>
      <c r="P268" s="284">
        <f t="shared" si="38"/>
        <v>0</v>
      </c>
      <c r="Q268" s="284">
        <f t="shared" si="39"/>
        <v>0</v>
      </c>
      <c r="T268" s="92"/>
      <c r="U268" s="92"/>
      <c r="V268" s="92"/>
      <c r="W268" s="92"/>
      <c r="X268" s="92"/>
    </row>
    <row r="269" spans="1:24">
      <c r="A269" s="882"/>
      <c r="B269" s="865"/>
      <c r="C269" s="866"/>
      <c r="D269" s="897"/>
      <c r="E269" s="287"/>
      <c r="F269" s="292"/>
      <c r="G269" s="288"/>
      <c r="H269" s="289"/>
      <c r="I269" s="289"/>
      <c r="J269" s="459"/>
      <c r="K269" s="464"/>
      <c r="L269" s="809"/>
      <c r="M269" s="882"/>
      <c r="N269" s="906"/>
      <c r="O269" s="804"/>
      <c r="P269" s="284">
        <f t="shared" si="38"/>
        <v>0</v>
      </c>
      <c r="Q269" s="284">
        <f t="shared" si="39"/>
        <v>0</v>
      </c>
      <c r="R269" s="92"/>
      <c r="T269" s="92"/>
      <c r="U269" s="92"/>
      <c r="V269" s="92"/>
      <c r="W269" s="92"/>
      <c r="X269" s="92"/>
    </row>
    <row r="270" spans="1:24" ht="63">
      <c r="A270" s="882"/>
      <c r="B270" s="873" t="s">
        <v>248</v>
      </c>
      <c r="C270" s="866" t="s">
        <v>455</v>
      </c>
      <c r="D270" s="895">
        <v>54</v>
      </c>
      <c r="E270" s="93" t="s">
        <v>34</v>
      </c>
      <c r="F270" s="182" t="s">
        <v>452</v>
      </c>
      <c r="G270" s="96" t="s">
        <v>45</v>
      </c>
      <c r="H270" s="97">
        <f>'38.сред, н-у,н-у,ЗАОЧ'!D13</f>
        <v>0</v>
      </c>
      <c r="I270" s="97">
        <f>'38.сред, н-у,н-у,ЗАОЧ'!E13</f>
        <v>0</v>
      </c>
      <c r="J270" s="293" t="str">
        <f>IF(AND(H270=0,I270=0),"-",IF(I270/H270*100&gt;100,100,I270/H270*100))</f>
        <v>-</v>
      </c>
      <c r="K270" s="819" t="e">
        <f>IF(AND(J270="-",J271="-",J273="-"),J272,SUM(J270:J273)/4)</f>
        <v>#DIV/0!</v>
      </c>
      <c r="L270" s="817" t="e">
        <f>(K270+K274)/2</f>
        <v>#DIV/0!</v>
      </c>
      <c r="M270" s="882"/>
      <c r="N270" s="847"/>
      <c r="O270" s="801">
        <v>38</v>
      </c>
      <c r="P270" s="284">
        <f t="shared" si="38"/>
        <v>0</v>
      </c>
      <c r="Q270" s="284">
        <f t="shared" si="39"/>
        <v>0</v>
      </c>
      <c r="T270" s="92"/>
      <c r="U270" s="92"/>
      <c r="V270" s="92"/>
      <c r="W270" s="92"/>
      <c r="X270" s="92"/>
    </row>
    <row r="271" spans="1:24" ht="31.5">
      <c r="A271" s="882"/>
      <c r="B271" s="873"/>
      <c r="C271" s="866"/>
      <c r="D271" s="896"/>
      <c r="E271" s="93" t="s">
        <v>34</v>
      </c>
      <c r="F271" s="182" t="s">
        <v>432</v>
      </c>
      <c r="G271" s="96" t="s">
        <v>45</v>
      </c>
      <c r="H271" s="97">
        <f>'38.сред, н-у,н-у,ЗАОЧ'!D14</f>
        <v>0</v>
      </c>
      <c r="I271" s="97">
        <f>'38.сред, н-у,н-у,ЗАОЧ'!E14</f>
        <v>0</v>
      </c>
      <c r="J271" s="293" t="str">
        <f>IF(AND(H271=0,I271=0),"-",IF(I271/H271*100&gt;100,100,I271/H271*100))</f>
        <v>-</v>
      </c>
      <c r="K271" s="820">
        <f>IF(AND(J266="-",J267="-",J270="-"),SUM(J268:J269)/2,SUM(J266:J270)/5)</f>
        <v>0</v>
      </c>
      <c r="L271" s="817"/>
      <c r="M271" s="882"/>
      <c r="N271" s="905"/>
      <c r="O271" s="801"/>
      <c r="P271" s="284">
        <f t="shared" si="38"/>
        <v>0</v>
      </c>
      <c r="Q271" s="284">
        <f t="shared" si="39"/>
        <v>0</v>
      </c>
      <c r="R271" s="92"/>
      <c r="T271" s="92"/>
      <c r="U271" s="92"/>
      <c r="V271" s="92"/>
      <c r="W271" s="92"/>
      <c r="X271" s="92"/>
    </row>
    <row r="272" spans="1:24" ht="47.25">
      <c r="A272" s="882"/>
      <c r="B272" s="873"/>
      <c r="C272" s="866"/>
      <c r="D272" s="896"/>
      <c r="E272" s="93" t="s">
        <v>34</v>
      </c>
      <c r="F272" s="182" t="s">
        <v>433</v>
      </c>
      <c r="G272" s="96" t="s">
        <v>45</v>
      </c>
      <c r="H272" s="97">
        <f>'38.сред, н-у,н-у,ЗАОЧ'!D15</f>
        <v>0</v>
      </c>
      <c r="I272" s="97">
        <f>'38.сред, н-у,н-у,ЗАОЧ'!E15</f>
        <v>0</v>
      </c>
      <c r="J272" s="282" t="e">
        <f t="shared" ref="J272" si="40">IF(I272/H272*100&gt;100,100,I272/H272*100)</f>
        <v>#DIV/0!</v>
      </c>
      <c r="K272" s="820" t="e">
        <f>IF(AND(J268="-",J269="-",#REF!="-"),SUM(J270:J271)/2,SUM(J268:J271)/5)</f>
        <v>#REF!</v>
      </c>
      <c r="L272" s="818"/>
      <c r="M272" s="882"/>
      <c r="N272" s="905"/>
      <c r="O272" s="801"/>
      <c r="P272" s="284">
        <f t="shared" si="38"/>
        <v>0</v>
      </c>
      <c r="Q272" s="284">
        <f t="shared" si="39"/>
        <v>0</v>
      </c>
      <c r="T272" s="92"/>
      <c r="U272" s="92"/>
      <c r="V272" s="92"/>
      <c r="W272" s="92"/>
      <c r="X272" s="92"/>
    </row>
    <row r="273" spans="1:24" ht="47.25">
      <c r="A273" s="882"/>
      <c r="B273" s="873"/>
      <c r="C273" s="866"/>
      <c r="D273" s="896"/>
      <c r="E273" s="93" t="s">
        <v>34</v>
      </c>
      <c r="F273" s="182" t="s">
        <v>411</v>
      </c>
      <c r="G273" s="96" t="s">
        <v>45</v>
      </c>
      <c r="H273" s="97">
        <f>'38.сред, н-у,н-у,ЗАОЧ'!D16</f>
        <v>0</v>
      </c>
      <c r="I273" s="97">
        <f>'38.сред, н-у,н-у,ЗАОЧ'!E16</f>
        <v>0</v>
      </c>
      <c r="J273" s="293" t="str">
        <f>IF(AND(H273=0,I273=0),"-",IF(I273/H273*100&gt;100,100,I273/H273*100))</f>
        <v>-</v>
      </c>
      <c r="K273" s="821" t="e">
        <f>IF(AND(J269="-",J270="-",J272="-"),SUM(J271:J271)/2,SUM(J269:J272)/5)</f>
        <v>#DIV/0!</v>
      </c>
      <c r="L273" s="818"/>
      <c r="M273" s="882"/>
      <c r="N273" s="905"/>
      <c r="O273" s="801"/>
      <c r="P273" s="284">
        <f t="shared" si="38"/>
        <v>0</v>
      </c>
      <c r="Q273" s="284">
        <f t="shared" si="39"/>
        <v>0</v>
      </c>
      <c r="R273" s="92"/>
      <c r="T273" s="92"/>
      <c r="U273" s="92"/>
      <c r="V273" s="92"/>
      <c r="W273" s="92"/>
      <c r="X273" s="92"/>
    </row>
    <row r="274" spans="1:24" ht="31.5">
      <c r="A274" s="882"/>
      <c r="B274" s="873"/>
      <c r="C274" s="866"/>
      <c r="D274" s="897"/>
      <c r="E274" s="287" t="s">
        <v>35</v>
      </c>
      <c r="F274" s="292" t="s">
        <v>156</v>
      </c>
      <c r="G274" s="288" t="s">
        <v>44</v>
      </c>
      <c r="H274" s="289">
        <f>'38.сред, н-у,н-у,ЗАОЧ'!H17</f>
        <v>0</v>
      </c>
      <c r="I274" s="289">
        <f>'38.сред, н-у,н-у,ЗАОЧ'!I17</f>
        <v>0</v>
      </c>
      <c r="J274" s="290">
        <f>IF(H274=0,0,IF(I274/H274*100&gt;100,100,I274/H274*100))</f>
        <v>0</v>
      </c>
      <c r="K274" s="291">
        <f>J274</f>
        <v>0</v>
      </c>
      <c r="L274" s="818"/>
      <c r="M274" s="882"/>
      <c r="N274" s="906"/>
      <c r="O274" s="801"/>
      <c r="P274" s="284">
        <f t="shared" si="38"/>
        <v>0</v>
      </c>
      <c r="Q274" s="284">
        <f t="shared" si="39"/>
        <v>0</v>
      </c>
      <c r="T274" s="92"/>
      <c r="U274" s="92"/>
      <c r="V274" s="92"/>
      <c r="W274" s="92"/>
      <c r="X274" s="92"/>
    </row>
    <row r="275" spans="1:24" ht="47.25" customHeight="1">
      <c r="A275" s="882"/>
      <c r="B275" s="865" t="s">
        <v>179</v>
      </c>
      <c r="C275" s="866" t="s">
        <v>328</v>
      </c>
      <c r="D275" s="867">
        <v>55</v>
      </c>
      <c r="E275" s="93" t="s">
        <v>34</v>
      </c>
      <c r="F275" s="182" t="s">
        <v>452</v>
      </c>
      <c r="G275" s="96" t="s">
        <v>45</v>
      </c>
      <c r="H275" s="97">
        <f>'37.сред, н-у, н-у, н-д'!D13</f>
        <v>0</v>
      </c>
      <c r="I275" s="97">
        <f>'37.сред, н-у, н-у, н-д'!E13</f>
        <v>0</v>
      </c>
      <c r="J275" s="293" t="str">
        <f>IF(AND(H275=0,I275=0),"-",IF(I275/H275*100&gt;100,100,I275/H275*100))</f>
        <v>-</v>
      </c>
      <c r="K275" s="819">
        <f>IF(AND(J275="-",J276="-",J278="-"),J277,SUM(J275:J278)/4)</f>
        <v>0</v>
      </c>
      <c r="L275" s="817">
        <f>(K275+K279)/2</f>
        <v>50</v>
      </c>
      <c r="M275" s="882"/>
      <c r="N275" s="847"/>
      <c r="O275" s="801">
        <v>37</v>
      </c>
      <c r="P275" s="284">
        <f t="shared" si="38"/>
        <v>0</v>
      </c>
      <c r="Q275" s="284">
        <f t="shared" si="39"/>
        <v>0</v>
      </c>
      <c r="R275" s="92"/>
    </row>
    <row r="276" spans="1:24" ht="31.5" customHeight="1">
      <c r="A276" s="882"/>
      <c r="B276" s="865"/>
      <c r="C276" s="866"/>
      <c r="D276" s="867"/>
      <c r="E276" s="93" t="s">
        <v>34</v>
      </c>
      <c r="F276" s="182" t="s">
        <v>432</v>
      </c>
      <c r="G276" s="96" t="s">
        <v>45</v>
      </c>
      <c r="H276" s="97">
        <f>'37.сред, н-у, н-у, н-д'!D14</f>
        <v>0</v>
      </c>
      <c r="I276" s="97">
        <f>'37.сред, н-у, н-у, н-д'!E14</f>
        <v>0</v>
      </c>
      <c r="J276" s="293" t="str">
        <f>IF(AND(H276=0,I276=0),"-",IF(I276/H276*100&gt;100,100,I276/H276*100))</f>
        <v>-</v>
      </c>
      <c r="K276" s="820" t="e">
        <f>IF(AND(J261="-",J262="-",J275="-"),SUM(J263:J264)/2,SUM(J261:J275)/5)</f>
        <v>#DIV/0!</v>
      </c>
      <c r="L276" s="817"/>
      <c r="M276" s="882"/>
      <c r="N276" s="848"/>
      <c r="O276" s="801"/>
      <c r="P276" s="284">
        <f t="shared" si="38"/>
        <v>0</v>
      </c>
      <c r="Q276" s="284">
        <f t="shared" si="39"/>
        <v>0</v>
      </c>
    </row>
    <row r="277" spans="1:24" ht="47.25">
      <c r="A277" s="882"/>
      <c r="B277" s="865"/>
      <c r="C277" s="866"/>
      <c r="D277" s="868"/>
      <c r="E277" s="93" t="s">
        <v>34</v>
      </c>
      <c r="F277" s="182" t="s">
        <v>433</v>
      </c>
      <c r="G277" s="96" t="s">
        <v>45</v>
      </c>
      <c r="H277" s="97">
        <f>'37.сред, н-у, н-у, н-д'!D15</f>
        <v>50</v>
      </c>
      <c r="I277" s="97">
        <f>'37.сред, н-у, н-у, н-д'!E15</f>
        <v>0</v>
      </c>
      <c r="J277" s="282">
        <f t="shared" ref="J277" si="41">IF(I277/H277*100&gt;100,100,I277/H277*100)</f>
        <v>0</v>
      </c>
      <c r="K277" s="820" t="e">
        <f>IF(AND(J263="-",J264="-",#REF!="-"),SUM(J275:J276)/2,SUM(J263:J276)/5)</f>
        <v>#DIV/0!</v>
      </c>
      <c r="L277" s="818"/>
      <c r="M277" s="882"/>
      <c r="N277" s="848"/>
      <c r="O277" s="801"/>
      <c r="P277" s="284">
        <f t="shared" si="38"/>
        <v>1</v>
      </c>
      <c r="Q277" s="284">
        <f t="shared" si="39"/>
        <v>0</v>
      </c>
    </row>
    <row r="278" spans="1:24" ht="47.25">
      <c r="A278" s="882"/>
      <c r="B278" s="865"/>
      <c r="C278" s="866"/>
      <c r="D278" s="868"/>
      <c r="E278" s="93" t="s">
        <v>34</v>
      </c>
      <c r="F278" s="182" t="s">
        <v>411</v>
      </c>
      <c r="G278" s="96" t="s">
        <v>45</v>
      </c>
      <c r="H278" s="97">
        <f>'37.сред, н-у, н-у, н-д'!D16</f>
        <v>0</v>
      </c>
      <c r="I278" s="97">
        <f>'37.сред, н-у, н-у, н-д'!E16</f>
        <v>0</v>
      </c>
      <c r="J278" s="293" t="str">
        <f>IF(AND(H278=0,I278=0),"-",IF(I278/H278*100&gt;100,100,I278/H278*100))</f>
        <v>-</v>
      </c>
      <c r="K278" s="821" t="e">
        <f>IF(AND(J264="-",J275="-",J277="-"),SUM(J276:J276)/2,SUM(J264:J277)/5)</f>
        <v>#DIV/0!</v>
      </c>
      <c r="L278" s="818"/>
      <c r="M278" s="882"/>
      <c r="N278" s="848"/>
      <c r="O278" s="801"/>
      <c r="P278" s="284">
        <f t="shared" si="38"/>
        <v>0</v>
      </c>
      <c r="Q278" s="284">
        <f t="shared" si="39"/>
        <v>0</v>
      </c>
    </row>
    <row r="279" spans="1:24" ht="31.5">
      <c r="A279" s="882"/>
      <c r="B279" s="865"/>
      <c r="C279" s="866"/>
      <c r="D279" s="868"/>
      <c r="E279" s="287" t="s">
        <v>35</v>
      </c>
      <c r="F279" s="292" t="s">
        <v>156</v>
      </c>
      <c r="G279" s="288" t="s">
        <v>44</v>
      </c>
      <c r="H279" s="641">
        <f>'37.сред, н-у, н-у, н-д'!H17</f>
        <v>0.56000000000000005</v>
      </c>
      <c r="I279" s="289">
        <f>'37.сред, н-у, н-у, н-д'!I17</f>
        <v>1</v>
      </c>
      <c r="J279" s="290">
        <f>IF(H279=0,0,IF(I279/H279*100&gt;100,100,I279/H279*100))</f>
        <v>100</v>
      </c>
      <c r="K279" s="291">
        <f>J279</f>
        <v>100</v>
      </c>
      <c r="L279" s="818"/>
      <c r="M279" s="882"/>
      <c r="N279" s="874"/>
      <c r="O279" s="801"/>
      <c r="P279" s="284">
        <f t="shared" si="38"/>
        <v>1</v>
      </c>
      <c r="Q279" s="284">
        <f t="shared" si="39"/>
        <v>1</v>
      </c>
    </row>
    <row r="280" spans="1:24" ht="47.25" customHeight="1">
      <c r="A280" s="882"/>
      <c r="B280" s="873" t="s">
        <v>255</v>
      </c>
      <c r="C280" s="866" t="s">
        <v>327</v>
      </c>
      <c r="D280" s="867">
        <v>56</v>
      </c>
      <c r="E280" s="93" t="s">
        <v>34</v>
      </c>
      <c r="F280" s="182" t="s">
        <v>452</v>
      </c>
      <c r="G280" s="96" t="s">
        <v>45</v>
      </c>
      <c r="H280" s="97">
        <f>'36.сред, н-у, н-у, мед'!D13</f>
        <v>0</v>
      </c>
      <c r="I280" s="97">
        <f>'36.сред, н-у, н-у, мед'!E13</f>
        <v>0</v>
      </c>
      <c r="J280" s="293" t="str">
        <f>IF(AND(H280=0,I280=0),"-",IF(I280/H280*100&gt;100,100,I280/H280*100))</f>
        <v>-</v>
      </c>
      <c r="K280" s="819" t="e">
        <f>IF(AND(J280="-",J281="-",J283="-"),J282,SUM(J280:J283)/4)</f>
        <v>#DIV/0!</v>
      </c>
      <c r="L280" s="817" t="e">
        <f>(K280+K284)/2</f>
        <v>#DIV/0!</v>
      </c>
      <c r="M280" s="882"/>
      <c r="N280" s="847"/>
      <c r="O280" s="801">
        <v>36</v>
      </c>
      <c r="P280" s="284">
        <f t="shared" si="38"/>
        <v>0</v>
      </c>
      <c r="Q280" s="284">
        <f t="shared" si="39"/>
        <v>0</v>
      </c>
    </row>
    <row r="281" spans="1:24" ht="31.5" customHeight="1">
      <c r="A281" s="882"/>
      <c r="B281" s="873"/>
      <c r="C281" s="866"/>
      <c r="D281" s="867"/>
      <c r="E281" s="93" t="s">
        <v>34</v>
      </c>
      <c r="F281" s="182" t="s">
        <v>432</v>
      </c>
      <c r="G281" s="96" t="s">
        <v>45</v>
      </c>
      <c r="H281" s="97">
        <f>'36.сред, н-у, н-у, мед'!D14</f>
        <v>0</v>
      </c>
      <c r="I281" s="97">
        <f>'36.сред, н-у, н-у, мед'!E14</f>
        <v>0</v>
      </c>
      <c r="J281" s="293" t="str">
        <f>IF(AND(H281=0,I281=0),"-",IF(I281/H281*100&gt;100,100,I281/H281*100))</f>
        <v>-</v>
      </c>
      <c r="K281" s="820">
        <f>IF(AND(J276="-",J277="-",J280="-"),SUM(J278:J279)/2,SUM(J276:J280)/5)</f>
        <v>20</v>
      </c>
      <c r="L281" s="817"/>
      <c r="M281" s="882"/>
      <c r="N281" s="848"/>
      <c r="O281" s="801"/>
      <c r="P281" s="284">
        <f t="shared" si="38"/>
        <v>0</v>
      </c>
      <c r="Q281" s="284">
        <f t="shared" si="39"/>
        <v>0</v>
      </c>
    </row>
    <row r="282" spans="1:24" ht="47.25">
      <c r="A282" s="882"/>
      <c r="B282" s="873"/>
      <c r="C282" s="866"/>
      <c r="D282" s="868"/>
      <c r="E282" s="93" t="s">
        <v>34</v>
      </c>
      <c r="F282" s="182" t="s">
        <v>433</v>
      </c>
      <c r="G282" s="96" t="s">
        <v>45</v>
      </c>
      <c r="H282" s="97">
        <f>'36.сред, н-у, н-у, мед'!D15</f>
        <v>0</v>
      </c>
      <c r="I282" s="97">
        <f>'36.сред, н-у, н-у, мед'!E15</f>
        <v>0</v>
      </c>
      <c r="J282" s="282" t="e">
        <f t="shared" ref="J282" si="42">IF(I282/H282*100&gt;100,100,I282/H282*100)</f>
        <v>#DIV/0!</v>
      </c>
      <c r="K282" s="820" t="e">
        <f>IF(AND(J278="-",J279="-",#REF!="-"),SUM(J280:J281)/2,SUM(J278:J281)/5)</f>
        <v>#REF!</v>
      </c>
      <c r="L282" s="818"/>
      <c r="M282" s="882"/>
      <c r="N282" s="848"/>
      <c r="O282" s="801"/>
      <c r="P282" s="284">
        <f t="shared" si="38"/>
        <v>0</v>
      </c>
      <c r="Q282" s="284">
        <f t="shared" si="39"/>
        <v>0</v>
      </c>
    </row>
    <row r="283" spans="1:24" ht="47.25">
      <c r="A283" s="882"/>
      <c r="B283" s="873"/>
      <c r="C283" s="866"/>
      <c r="D283" s="868"/>
      <c r="E283" s="93" t="s">
        <v>34</v>
      </c>
      <c r="F283" s="182" t="s">
        <v>411</v>
      </c>
      <c r="G283" s="96" t="s">
        <v>45</v>
      </c>
      <c r="H283" s="97">
        <f>'36.сред, н-у, н-у, мед'!D16</f>
        <v>0</v>
      </c>
      <c r="I283" s="97">
        <f>'36.сред, н-у, н-у, мед'!E16</f>
        <v>0</v>
      </c>
      <c r="J283" s="293" t="str">
        <f>IF(AND(H283=0,I283=0),"-",IF(I283/H283*100&gt;100,100,I283/H283*100))</f>
        <v>-</v>
      </c>
      <c r="K283" s="821" t="e">
        <f>IF(AND(J279="-",J280="-",J282="-"),SUM(J281:J281)/2,SUM(J279:J282)/5)</f>
        <v>#DIV/0!</v>
      </c>
      <c r="L283" s="818"/>
      <c r="M283" s="882"/>
      <c r="N283" s="848"/>
      <c r="O283" s="801"/>
      <c r="P283" s="284">
        <f t="shared" si="38"/>
        <v>0</v>
      </c>
      <c r="Q283" s="284">
        <f t="shared" si="39"/>
        <v>0</v>
      </c>
    </row>
    <row r="284" spans="1:24" ht="31.5">
      <c r="A284" s="882"/>
      <c r="B284" s="873"/>
      <c r="C284" s="866"/>
      <c r="D284" s="868"/>
      <c r="E284" s="287" t="s">
        <v>35</v>
      </c>
      <c r="F284" s="292" t="s">
        <v>156</v>
      </c>
      <c r="G284" s="288" t="s">
        <v>44</v>
      </c>
      <c r="H284" s="289">
        <f>'36.сред, н-у, н-у, мед'!H17</f>
        <v>0</v>
      </c>
      <c r="I284" s="289">
        <f>'36.сред, н-у, н-у, мед'!I17</f>
        <v>0</v>
      </c>
      <c r="J284" s="290">
        <f>IF(H284=0,0,IF(I284/H284*100&gt;100,100,I284/H284*100))</f>
        <v>0</v>
      </c>
      <c r="K284" s="291">
        <f>J284</f>
        <v>0</v>
      </c>
      <c r="L284" s="818"/>
      <c r="M284" s="882"/>
      <c r="N284" s="874"/>
      <c r="O284" s="801"/>
      <c r="P284" s="284">
        <f t="shared" si="38"/>
        <v>0</v>
      </c>
      <c r="Q284" s="284">
        <f t="shared" si="39"/>
        <v>0</v>
      </c>
    </row>
    <row r="285" spans="1:24">
      <c r="A285" s="882"/>
      <c r="B285" s="859"/>
      <c r="C285" s="849"/>
      <c r="D285" s="852">
        <v>57</v>
      </c>
      <c r="E285" s="93"/>
      <c r="F285" s="98"/>
      <c r="G285" s="307"/>
      <c r="H285" s="97"/>
      <c r="I285" s="97"/>
      <c r="J285" s="147"/>
      <c r="K285" s="819"/>
      <c r="L285" s="856"/>
      <c r="M285" s="882"/>
      <c r="N285" s="847"/>
      <c r="O285" s="803"/>
      <c r="P285" s="284">
        <f t="shared" si="38"/>
        <v>0</v>
      </c>
      <c r="Q285" s="284">
        <f t="shared" si="39"/>
        <v>0</v>
      </c>
    </row>
    <row r="286" spans="1:24">
      <c r="A286" s="882"/>
      <c r="B286" s="860"/>
      <c r="C286" s="850"/>
      <c r="D286" s="853"/>
      <c r="E286" s="93"/>
      <c r="F286" s="98"/>
      <c r="G286" s="307"/>
      <c r="H286" s="97"/>
      <c r="I286" s="97"/>
      <c r="J286" s="147"/>
      <c r="K286" s="855"/>
      <c r="L286" s="857"/>
      <c r="M286" s="882"/>
      <c r="N286" s="905"/>
      <c r="O286" s="803"/>
      <c r="P286" s="284">
        <f t="shared" si="38"/>
        <v>0</v>
      </c>
      <c r="Q286" s="284">
        <f t="shared" si="39"/>
        <v>0</v>
      </c>
    </row>
    <row r="287" spans="1:24">
      <c r="A287" s="882"/>
      <c r="B287" s="860"/>
      <c r="C287" s="850"/>
      <c r="D287" s="853"/>
      <c r="E287" s="93"/>
      <c r="F287" s="98"/>
      <c r="G287" s="307"/>
      <c r="H287" s="97"/>
      <c r="I287" s="97"/>
      <c r="J287" s="147"/>
      <c r="K287" s="855"/>
      <c r="L287" s="857"/>
      <c r="M287" s="882"/>
      <c r="N287" s="905"/>
      <c r="O287" s="803"/>
      <c r="P287" s="284">
        <f t="shared" si="38"/>
        <v>0</v>
      </c>
      <c r="Q287" s="284">
        <f t="shared" si="39"/>
        <v>0</v>
      </c>
    </row>
    <row r="288" spans="1:24">
      <c r="A288" s="882"/>
      <c r="B288" s="860"/>
      <c r="C288" s="850"/>
      <c r="D288" s="853"/>
      <c r="E288" s="93"/>
      <c r="F288" s="98"/>
      <c r="G288" s="307"/>
      <c r="H288" s="97"/>
      <c r="I288" s="97"/>
      <c r="J288" s="147"/>
      <c r="K288" s="821"/>
      <c r="L288" s="857"/>
      <c r="M288" s="882"/>
      <c r="N288" s="905"/>
      <c r="O288" s="803"/>
      <c r="P288" s="284">
        <f t="shared" si="38"/>
        <v>0</v>
      </c>
      <c r="Q288" s="284">
        <f t="shared" si="39"/>
        <v>0</v>
      </c>
    </row>
    <row r="289" spans="1:17">
      <c r="A289" s="882"/>
      <c r="B289" s="861"/>
      <c r="C289" s="851"/>
      <c r="D289" s="854"/>
      <c r="E289" s="287"/>
      <c r="F289" s="471"/>
      <c r="G289" s="472"/>
      <c r="H289" s="300"/>
      <c r="I289" s="300"/>
      <c r="J289" s="290"/>
      <c r="K289" s="291"/>
      <c r="L289" s="858"/>
      <c r="M289" s="882"/>
      <c r="N289" s="906"/>
      <c r="O289" s="803"/>
      <c r="P289" s="284">
        <f t="shared" si="38"/>
        <v>0</v>
      </c>
      <c r="Q289" s="284">
        <f t="shared" si="39"/>
        <v>0</v>
      </c>
    </row>
    <row r="290" spans="1:17">
      <c r="A290" s="882"/>
      <c r="B290" s="859"/>
      <c r="C290" s="849"/>
      <c r="D290" s="852">
        <v>58</v>
      </c>
      <c r="E290" s="93"/>
      <c r="F290" s="98"/>
      <c r="G290" s="307"/>
      <c r="H290" s="97"/>
      <c r="I290" s="97"/>
      <c r="J290" s="147"/>
      <c r="K290" s="819"/>
      <c r="L290" s="856"/>
      <c r="M290" s="882"/>
      <c r="N290" s="847"/>
      <c r="O290" s="803"/>
      <c r="P290" s="284">
        <f t="shared" si="38"/>
        <v>0</v>
      </c>
      <c r="Q290" s="284">
        <f t="shared" si="39"/>
        <v>0</v>
      </c>
    </row>
    <row r="291" spans="1:17">
      <c r="A291" s="882"/>
      <c r="B291" s="860"/>
      <c r="C291" s="850"/>
      <c r="D291" s="853"/>
      <c r="E291" s="93"/>
      <c r="F291" s="98"/>
      <c r="G291" s="307"/>
      <c r="H291" s="97"/>
      <c r="I291" s="97"/>
      <c r="J291" s="147"/>
      <c r="K291" s="855"/>
      <c r="L291" s="857"/>
      <c r="M291" s="882"/>
      <c r="N291" s="905"/>
      <c r="O291" s="803"/>
      <c r="P291" s="284">
        <f t="shared" si="38"/>
        <v>0</v>
      </c>
      <c r="Q291" s="284">
        <f t="shared" si="39"/>
        <v>0</v>
      </c>
    </row>
    <row r="292" spans="1:17">
      <c r="A292" s="882"/>
      <c r="B292" s="860"/>
      <c r="C292" s="850"/>
      <c r="D292" s="853"/>
      <c r="E292" s="93"/>
      <c r="F292" s="98"/>
      <c r="G292" s="307"/>
      <c r="H292" s="97"/>
      <c r="I292" s="97"/>
      <c r="J292" s="147"/>
      <c r="K292" s="855"/>
      <c r="L292" s="857"/>
      <c r="M292" s="882"/>
      <c r="N292" s="905"/>
      <c r="O292" s="803"/>
      <c r="P292" s="284">
        <f t="shared" si="38"/>
        <v>0</v>
      </c>
      <c r="Q292" s="284">
        <f t="shared" si="39"/>
        <v>0</v>
      </c>
    </row>
    <row r="293" spans="1:17">
      <c r="A293" s="882"/>
      <c r="B293" s="860"/>
      <c r="C293" s="850"/>
      <c r="D293" s="853"/>
      <c r="E293" s="93"/>
      <c r="F293" s="98"/>
      <c r="G293" s="307"/>
      <c r="H293" s="97"/>
      <c r="I293" s="97"/>
      <c r="J293" s="147"/>
      <c r="K293" s="821"/>
      <c r="L293" s="857"/>
      <c r="M293" s="882"/>
      <c r="N293" s="905"/>
      <c r="O293" s="803"/>
      <c r="P293" s="284">
        <f t="shared" si="38"/>
        <v>0</v>
      </c>
      <c r="Q293" s="284">
        <f t="shared" si="39"/>
        <v>0</v>
      </c>
    </row>
    <row r="294" spans="1:17">
      <c r="A294" s="882"/>
      <c r="B294" s="861"/>
      <c r="C294" s="851"/>
      <c r="D294" s="854"/>
      <c r="E294" s="287"/>
      <c r="F294" s="471"/>
      <c r="G294" s="472"/>
      <c r="H294" s="300"/>
      <c r="I294" s="300"/>
      <c r="J294" s="290"/>
      <c r="K294" s="291"/>
      <c r="L294" s="858"/>
      <c r="M294" s="882"/>
      <c r="N294" s="906"/>
      <c r="O294" s="803"/>
      <c r="P294" s="284">
        <f t="shared" si="38"/>
        <v>0</v>
      </c>
      <c r="Q294" s="284">
        <f t="shared" si="39"/>
        <v>0</v>
      </c>
    </row>
    <row r="295" spans="1:17">
      <c r="A295" s="882"/>
      <c r="B295" s="859"/>
      <c r="C295" s="849"/>
      <c r="D295" s="852">
        <v>59</v>
      </c>
      <c r="E295" s="93"/>
      <c r="F295" s="98"/>
      <c r="G295" s="307"/>
      <c r="H295" s="97"/>
      <c r="I295" s="97"/>
      <c r="J295" s="147"/>
      <c r="K295" s="819"/>
      <c r="L295" s="856"/>
      <c r="M295" s="882"/>
      <c r="N295" s="847"/>
      <c r="O295" s="803"/>
      <c r="P295" s="284">
        <f t="shared" si="38"/>
        <v>0</v>
      </c>
      <c r="Q295" s="284">
        <f t="shared" si="39"/>
        <v>0</v>
      </c>
    </row>
    <row r="296" spans="1:17">
      <c r="A296" s="882"/>
      <c r="B296" s="860"/>
      <c r="C296" s="850"/>
      <c r="D296" s="853"/>
      <c r="E296" s="93"/>
      <c r="F296" s="98"/>
      <c r="G296" s="307"/>
      <c r="H296" s="97"/>
      <c r="I296" s="97"/>
      <c r="J296" s="147"/>
      <c r="K296" s="855"/>
      <c r="L296" s="857"/>
      <c r="M296" s="882"/>
      <c r="N296" s="905"/>
      <c r="O296" s="803"/>
      <c r="P296" s="284">
        <f t="shared" si="38"/>
        <v>0</v>
      </c>
      <c r="Q296" s="284">
        <f t="shared" si="39"/>
        <v>0</v>
      </c>
    </row>
    <row r="297" spans="1:17">
      <c r="A297" s="882"/>
      <c r="B297" s="860"/>
      <c r="C297" s="850"/>
      <c r="D297" s="853"/>
      <c r="E297" s="93"/>
      <c r="F297" s="98"/>
      <c r="G297" s="307"/>
      <c r="H297" s="97"/>
      <c r="I297" s="97"/>
      <c r="J297" s="147"/>
      <c r="K297" s="855"/>
      <c r="L297" s="857"/>
      <c r="M297" s="882"/>
      <c r="N297" s="905"/>
      <c r="O297" s="803"/>
      <c r="P297" s="284">
        <f t="shared" si="38"/>
        <v>0</v>
      </c>
      <c r="Q297" s="284">
        <f t="shared" si="39"/>
        <v>0</v>
      </c>
    </row>
    <row r="298" spans="1:17">
      <c r="A298" s="882"/>
      <c r="B298" s="860"/>
      <c r="C298" s="850"/>
      <c r="D298" s="853"/>
      <c r="E298" s="93"/>
      <c r="F298" s="98"/>
      <c r="G298" s="307"/>
      <c r="H298" s="97"/>
      <c r="I298" s="97"/>
      <c r="J298" s="147"/>
      <c r="K298" s="821"/>
      <c r="L298" s="857"/>
      <c r="M298" s="882"/>
      <c r="N298" s="905"/>
      <c r="O298" s="803"/>
      <c r="P298" s="284">
        <f t="shared" si="38"/>
        <v>0</v>
      </c>
      <c r="Q298" s="284">
        <f t="shared" si="39"/>
        <v>0</v>
      </c>
    </row>
    <row r="299" spans="1:17">
      <c r="A299" s="882"/>
      <c r="B299" s="861"/>
      <c r="C299" s="851"/>
      <c r="D299" s="854"/>
      <c r="E299" s="287"/>
      <c r="F299" s="471"/>
      <c r="G299" s="472"/>
      <c r="H299" s="300"/>
      <c r="I299" s="300"/>
      <c r="J299" s="290"/>
      <c r="K299" s="291"/>
      <c r="L299" s="858"/>
      <c r="M299" s="882"/>
      <c r="N299" s="906"/>
      <c r="O299" s="803"/>
      <c r="P299" s="284">
        <f t="shared" si="38"/>
        <v>0</v>
      </c>
      <c r="Q299" s="284">
        <f t="shared" si="39"/>
        <v>0</v>
      </c>
    </row>
    <row r="300" spans="1:17">
      <c r="A300" s="882"/>
      <c r="B300" s="859"/>
      <c r="C300" s="849"/>
      <c r="D300" s="852">
        <v>60</v>
      </c>
      <c r="E300" s="93"/>
      <c r="F300" s="98"/>
      <c r="G300" s="307"/>
      <c r="H300" s="97"/>
      <c r="I300" s="97"/>
      <c r="J300" s="147"/>
      <c r="K300" s="819"/>
      <c r="L300" s="856"/>
      <c r="M300" s="882"/>
      <c r="N300" s="847"/>
      <c r="O300" s="803"/>
      <c r="P300" s="284">
        <f t="shared" si="38"/>
        <v>0</v>
      </c>
      <c r="Q300" s="284">
        <f t="shared" si="39"/>
        <v>0</v>
      </c>
    </row>
    <row r="301" spans="1:17">
      <c r="A301" s="882"/>
      <c r="B301" s="860"/>
      <c r="C301" s="850"/>
      <c r="D301" s="853"/>
      <c r="E301" s="93"/>
      <c r="F301" s="98"/>
      <c r="G301" s="307"/>
      <c r="H301" s="97"/>
      <c r="I301" s="97"/>
      <c r="J301" s="147"/>
      <c r="K301" s="855"/>
      <c r="L301" s="857"/>
      <c r="M301" s="882"/>
      <c r="N301" s="905"/>
      <c r="O301" s="803"/>
      <c r="P301" s="284">
        <f t="shared" si="38"/>
        <v>0</v>
      </c>
      <c r="Q301" s="284">
        <f t="shared" si="39"/>
        <v>0</v>
      </c>
    </row>
    <row r="302" spans="1:17">
      <c r="A302" s="882"/>
      <c r="B302" s="860"/>
      <c r="C302" s="850"/>
      <c r="D302" s="853"/>
      <c r="E302" s="93"/>
      <c r="F302" s="98"/>
      <c r="G302" s="307"/>
      <c r="H302" s="97"/>
      <c r="I302" s="97"/>
      <c r="J302" s="147"/>
      <c r="K302" s="855"/>
      <c r="L302" s="857"/>
      <c r="M302" s="882"/>
      <c r="N302" s="905"/>
      <c r="O302" s="803"/>
      <c r="P302" s="284">
        <f t="shared" si="38"/>
        <v>0</v>
      </c>
      <c r="Q302" s="284">
        <f t="shared" si="39"/>
        <v>0</v>
      </c>
    </row>
    <row r="303" spans="1:17">
      <c r="A303" s="882"/>
      <c r="B303" s="860"/>
      <c r="C303" s="850"/>
      <c r="D303" s="853"/>
      <c r="E303" s="93"/>
      <c r="F303" s="98"/>
      <c r="G303" s="307"/>
      <c r="H303" s="97"/>
      <c r="I303" s="97"/>
      <c r="J303" s="147"/>
      <c r="K303" s="821"/>
      <c r="L303" s="857"/>
      <c r="M303" s="882"/>
      <c r="N303" s="905"/>
      <c r="O303" s="803"/>
      <c r="P303" s="284">
        <f t="shared" si="38"/>
        <v>0</v>
      </c>
      <c r="Q303" s="284">
        <f t="shared" si="39"/>
        <v>0</v>
      </c>
    </row>
    <row r="304" spans="1:17">
      <c r="A304" s="882"/>
      <c r="B304" s="861"/>
      <c r="C304" s="851"/>
      <c r="D304" s="854"/>
      <c r="E304" s="287"/>
      <c r="F304" s="471"/>
      <c r="G304" s="472"/>
      <c r="H304" s="300"/>
      <c r="I304" s="300"/>
      <c r="J304" s="290"/>
      <c r="K304" s="291"/>
      <c r="L304" s="858"/>
      <c r="M304" s="882"/>
      <c r="N304" s="906"/>
      <c r="O304" s="803"/>
      <c r="P304" s="284">
        <f t="shared" si="38"/>
        <v>0</v>
      </c>
      <c r="Q304" s="284">
        <f t="shared" si="39"/>
        <v>0</v>
      </c>
    </row>
    <row r="305" spans="1:17">
      <c r="A305" s="882"/>
      <c r="B305" s="859"/>
      <c r="C305" s="849"/>
      <c r="D305" s="852">
        <v>61</v>
      </c>
      <c r="E305" s="93"/>
      <c r="F305" s="98"/>
      <c r="G305" s="307"/>
      <c r="H305" s="97"/>
      <c r="I305" s="97"/>
      <c r="J305" s="147"/>
      <c r="K305" s="819"/>
      <c r="L305" s="856"/>
      <c r="M305" s="882"/>
      <c r="N305" s="847"/>
      <c r="O305" s="803"/>
      <c r="P305" s="284">
        <f t="shared" si="38"/>
        <v>0</v>
      </c>
      <c r="Q305" s="284">
        <f t="shared" si="39"/>
        <v>0</v>
      </c>
    </row>
    <row r="306" spans="1:17">
      <c r="A306" s="882"/>
      <c r="B306" s="860"/>
      <c r="C306" s="850"/>
      <c r="D306" s="853"/>
      <c r="E306" s="93"/>
      <c r="F306" s="98"/>
      <c r="G306" s="307"/>
      <c r="H306" s="97"/>
      <c r="I306" s="97"/>
      <c r="J306" s="147"/>
      <c r="K306" s="855"/>
      <c r="L306" s="857"/>
      <c r="M306" s="882"/>
      <c r="N306" s="905"/>
      <c r="O306" s="803"/>
      <c r="P306" s="284">
        <f t="shared" si="38"/>
        <v>0</v>
      </c>
      <c r="Q306" s="284">
        <f t="shared" si="39"/>
        <v>0</v>
      </c>
    </row>
    <row r="307" spans="1:17">
      <c r="A307" s="882"/>
      <c r="B307" s="860"/>
      <c r="C307" s="850"/>
      <c r="D307" s="853"/>
      <c r="E307" s="93"/>
      <c r="F307" s="98"/>
      <c r="G307" s="307"/>
      <c r="H307" s="97"/>
      <c r="I307" s="97"/>
      <c r="J307" s="147"/>
      <c r="K307" s="855"/>
      <c r="L307" s="857"/>
      <c r="M307" s="882"/>
      <c r="N307" s="905"/>
      <c r="O307" s="803"/>
      <c r="P307" s="284">
        <f t="shared" si="38"/>
        <v>0</v>
      </c>
      <c r="Q307" s="284">
        <f t="shared" si="39"/>
        <v>0</v>
      </c>
    </row>
    <row r="308" spans="1:17">
      <c r="A308" s="882"/>
      <c r="B308" s="860"/>
      <c r="C308" s="850"/>
      <c r="D308" s="853"/>
      <c r="E308" s="93"/>
      <c r="F308" s="98"/>
      <c r="G308" s="307"/>
      <c r="H308" s="97"/>
      <c r="I308" s="97"/>
      <c r="J308" s="147"/>
      <c r="K308" s="821"/>
      <c r="L308" s="857"/>
      <c r="M308" s="882"/>
      <c r="N308" s="905"/>
      <c r="O308" s="803"/>
      <c r="P308" s="284">
        <f t="shared" si="38"/>
        <v>0</v>
      </c>
      <c r="Q308" s="284">
        <f t="shared" si="39"/>
        <v>0</v>
      </c>
    </row>
    <row r="309" spans="1:17">
      <c r="A309" s="882"/>
      <c r="B309" s="861"/>
      <c r="C309" s="851"/>
      <c r="D309" s="854"/>
      <c r="E309" s="287"/>
      <c r="F309" s="471"/>
      <c r="G309" s="472"/>
      <c r="H309" s="300"/>
      <c r="I309" s="300"/>
      <c r="J309" s="290"/>
      <c r="K309" s="291"/>
      <c r="L309" s="858"/>
      <c r="M309" s="882"/>
      <c r="N309" s="906"/>
      <c r="O309" s="803"/>
      <c r="P309" s="284">
        <f t="shared" si="38"/>
        <v>0</v>
      </c>
      <c r="Q309" s="284">
        <f t="shared" si="39"/>
        <v>0</v>
      </c>
    </row>
    <row r="310" spans="1:17">
      <c r="A310" s="882"/>
      <c r="B310" s="859"/>
      <c r="C310" s="849"/>
      <c r="D310" s="852">
        <v>62</v>
      </c>
      <c r="E310" s="93"/>
      <c r="F310" s="98"/>
      <c r="G310" s="307"/>
      <c r="H310" s="97"/>
      <c r="I310" s="97"/>
      <c r="J310" s="147"/>
      <c r="K310" s="819"/>
      <c r="L310" s="856"/>
      <c r="M310" s="882"/>
      <c r="N310" s="847"/>
      <c r="O310" s="803"/>
      <c r="P310" s="284">
        <f t="shared" si="38"/>
        <v>0</v>
      </c>
      <c r="Q310" s="284">
        <f t="shared" si="39"/>
        <v>0</v>
      </c>
    </row>
    <row r="311" spans="1:17">
      <c r="A311" s="882"/>
      <c r="B311" s="860"/>
      <c r="C311" s="850"/>
      <c r="D311" s="853"/>
      <c r="E311" s="93"/>
      <c r="F311" s="98"/>
      <c r="G311" s="307"/>
      <c r="H311" s="97"/>
      <c r="I311" s="97"/>
      <c r="J311" s="147"/>
      <c r="K311" s="855"/>
      <c r="L311" s="857"/>
      <c r="M311" s="882"/>
      <c r="N311" s="905"/>
      <c r="O311" s="803"/>
      <c r="P311" s="284">
        <f t="shared" si="38"/>
        <v>0</v>
      </c>
      <c r="Q311" s="284">
        <f t="shared" si="39"/>
        <v>0</v>
      </c>
    </row>
    <row r="312" spans="1:17">
      <c r="A312" s="882"/>
      <c r="B312" s="860"/>
      <c r="C312" s="850"/>
      <c r="D312" s="853"/>
      <c r="E312" s="93"/>
      <c r="F312" s="98"/>
      <c r="G312" s="307"/>
      <c r="H312" s="97"/>
      <c r="I312" s="97"/>
      <c r="J312" s="147"/>
      <c r="K312" s="855"/>
      <c r="L312" s="857"/>
      <c r="M312" s="882"/>
      <c r="N312" s="905"/>
      <c r="O312" s="803"/>
      <c r="P312" s="284">
        <f t="shared" si="38"/>
        <v>0</v>
      </c>
      <c r="Q312" s="284">
        <f t="shared" si="39"/>
        <v>0</v>
      </c>
    </row>
    <row r="313" spans="1:17">
      <c r="A313" s="882"/>
      <c r="B313" s="860"/>
      <c r="C313" s="850"/>
      <c r="D313" s="853"/>
      <c r="E313" s="93"/>
      <c r="F313" s="98"/>
      <c r="G313" s="307"/>
      <c r="H313" s="97"/>
      <c r="I313" s="97"/>
      <c r="J313" s="147"/>
      <c r="K313" s="821"/>
      <c r="L313" s="857"/>
      <c r="M313" s="882"/>
      <c r="N313" s="905"/>
      <c r="O313" s="803"/>
      <c r="P313" s="284">
        <f t="shared" si="38"/>
        <v>0</v>
      </c>
      <c r="Q313" s="284">
        <f t="shared" si="39"/>
        <v>0</v>
      </c>
    </row>
    <row r="314" spans="1:17">
      <c r="A314" s="882"/>
      <c r="B314" s="861"/>
      <c r="C314" s="851"/>
      <c r="D314" s="854"/>
      <c r="E314" s="287"/>
      <c r="F314" s="471"/>
      <c r="G314" s="472"/>
      <c r="H314" s="300"/>
      <c r="I314" s="300"/>
      <c r="J314" s="290"/>
      <c r="K314" s="291"/>
      <c r="L314" s="858"/>
      <c r="M314" s="882"/>
      <c r="N314" s="906"/>
      <c r="O314" s="803"/>
      <c r="P314" s="284">
        <f t="shared" si="38"/>
        <v>0</v>
      </c>
      <c r="Q314" s="284">
        <f t="shared" si="39"/>
        <v>0</v>
      </c>
    </row>
    <row r="315" spans="1:17">
      <c r="A315" s="882"/>
      <c r="B315" s="859"/>
      <c r="C315" s="849"/>
      <c r="D315" s="852">
        <v>63</v>
      </c>
      <c r="E315" s="93"/>
      <c r="F315" s="98"/>
      <c r="G315" s="307"/>
      <c r="H315" s="97"/>
      <c r="I315" s="97"/>
      <c r="J315" s="147"/>
      <c r="K315" s="819"/>
      <c r="L315" s="856"/>
      <c r="M315" s="882"/>
      <c r="N315" s="847"/>
      <c r="O315" s="803"/>
      <c r="P315" s="284">
        <f t="shared" si="38"/>
        <v>0</v>
      </c>
      <c r="Q315" s="284">
        <f t="shared" si="39"/>
        <v>0</v>
      </c>
    </row>
    <row r="316" spans="1:17">
      <c r="A316" s="882"/>
      <c r="B316" s="860"/>
      <c r="C316" s="850"/>
      <c r="D316" s="853"/>
      <c r="E316" s="93"/>
      <c r="F316" s="98"/>
      <c r="G316" s="307"/>
      <c r="H316" s="97"/>
      <c r="I316" s="97"/>
      <c r="J316" s="147"/>
      <c r="K316" s="855"/>
      <c r="L316" s="857"/>
      <c r="M316" s="882"/>
      <c r="N316" s="905"/>
      <c r="O316" s="803"/>
      <c r="P316" s="284">
        <f t="shared" si="38"/>
        <v>0</v>
      </c>
      <c r="Q316" s="284">
        <f t="shared" si="39"/>
        <v>0</v>
      </c>
    </row>
    <row r="317" spans="1:17">
      <c r="A317" s="882"/>
      <c r="B317" s="860"/>
      <c r="C317" s="850"/>
      <c r="D317" s="853"/>
      <c r="E317" s="93"/>
      <c r="F317" s="98"/>
      <c r="G317" s="307"/>
      <c r="H317" s="97"/>
      <c r="I317" s="97"/>
      <c r="J317" s="147"/>
      <c r="K317" s="855"/>
      <c r="L317" s="857"/>
      <c r="M317" s="882"/>
      <c r="N317" s="905"/>
      <c r="O317" s="803"/>
      <c r="P317" s="284">
        <f t="shared" si="38"/>
        <v>0</v>
      </c>
      <c r="Q317" s="284">
        <f t="shared" si="39"/>
        <v>0</v>
      </c>
    </row>
    <row r="318" spans="1:17">
      <c r="A318" s="882"/>
      <c r="B318" s="860"/>
      <c r="C318" s="850"/>
      <c r="D318" s="853"/>
      <c r="E318" s="93"/>
      <c r="F318" s="98"/>
      <c r="G318" s="307"/>
      <c r="H318" s="97"/>
      <c r="I318" s="97"/>
      <c r="J318" s="147"/>
      <c r="K318" s="821"/>
      <c r="L318" s="857"/>
      <c r="M318" s="882"/>
      <c r="N318" s="905"/>
      <c r="O318" s="803"/>
      <c r="P318" s="284">
        <f t="shared" si="38"/>
        <v>0</v>
      </c>
      <c r="Q318" s="284">
        <f t="shared" si="39"/>
        <v>0</v>
      </c>
    </row>
    <row r="319" spans="1:17">
      <c r="A319" s="882"/>
      <c r="B319" s="861"/>
      <c r="C319" s="851"/>
      <c r="D319" s="854"/>
      <c r="E319" s="287"/>
      <c r="F319" s="471"/>
      <c r="G319" s="472"/>
      <c r="H319" s="300"/>
      <c r="I319" s="300"/>
      <c r="J319" s="290"/>
      <c r="K319" s="291"/>
      <c r="L319" s="858"/>
      <c r="M319" s="882"/>
      <c r="N319" s="906"/>
      <c r="O319" s="803"/>
      <c r="P319" s="284">
        <f t="shared" si="38"/>
        <v>0</v>
      </c>
      <c r="Q319" s="284">
        <f t="shared" si="39"/>
        <v>0</v>
      </c>
    </row>
    <row r="320" spans="1:17">
      <c r="A320" s="882"/>
      <c r="B320" s="859"/>
      <c r="C320" s="849"/>
      <c r="D320" s="852">
        <v>64</v>
      </c>
      <c r="E320" s="93"/>
      <c r="F320" s="98"/>
      <c r="G320" s="307"/>
      <c r="H320" s="97"/>
      <c r="I320" s="97"/>
      <c r="J320" s="147"/>
      <c r="K320" s="819"/>
      <c r="L320" s="856"/>
      <c r="M320" s="882"/>
      <c r="N320" s="847"/>
      <c r="O320" s="803"/>
      <c r="P320" s="284">
        <f t="shared" si="38"/>
        <v>0</v>
      </c>
      <c r="Q320" s="284">
        <f t="shared" si="39"/>
        <v>0</v>
      </c>
    </row>
    <row r="321" spans="1:17">
      <c r="A321" s="882"/>
      <c r="B321" s="860"/>
      <c r="C321" s="850"/>
      <c r="D321" s="853"/>
      <c r="E321" s="93"/>
      <c r="F321" s="98"/>
      <c r="G321" s="307"/>
      <c r="H321" s="97"/>
      <c r="I321" s="97"/>
      <c r="J321" s="147"/>
      <c r="K321" s="855"/>
      <c r="L321" s="857"/>
      <c r="M321" s="882"/>
      <c r="N321" s="905"/>
      <c r="O321" s="803"/>
      <c r="P321" s="284">
        <f t="shared" si="38"/>
        <v>0</v>
      </c>
      <c r="Q321" s="284">
        <f t="shared" si="39"/>
        <v>0</v>
      </c>
    </row>
    <row r="322" spans="1:17">
      <c r="A322" s="882"/>
      <c r="B322" s="860"/>
      <c r="C322" s="850"/>
      <c r="D322" s="853"/>
      <c r="E322" s="93"/>
      <c r="F322" s="98"/>
      <c r="G322" s="307"/>
      <c r="H322" s="97"/>
      <c r="I322" s="97"/>
      <c r="J322" s="147"/>
      <c r="K322" s="855"/>
      <c r="L322" s="857"/>
      <c r="M322" s="882"/>
      <c r="N322" s="905"/>
      <c r="O322" s="803"/>
      <c r="P322" s="284">
        <f t="shared" si="38"/>
        <v>0</v>
      </c>
      <c r="Q322" s="284">
        <f t="shared" si="39"/>
        <v>0</v>
      </c>
    </row>
    <row r="323" spans="1:17">
      <c r="A323" s="882"/>
      <c r="B323" s="860"/>
      <c r="C323" s="850"/>
      <c r="D323" s="853"/>
      <c r="E323" s="93"/>
      <c r="F323" s="98"/>
      <c r="G323" s="307"/>
      <c r="H323" s="97"/>
      <c r="I323" s="97"/>
      <c r="J323" s="147"/>
      <c r="K323" s="821"/>
      <c r="L323" s="857"/>
      <c r="M323" s="882"/>
      <c r="N323" s="905"/>
      <c r="O323" s="803"/>
      <c r="P323" s="284">
        <f t="shared" si="38"/>
        <v>0</v>
      </c>
      <c r="Q323" s="284">
        <f t="shared" si="39"/>
        <v>0</v>
      </c>
    </row>
    <row r="324" spans="1:17">
      <c r="A324" s="882"/>
      <c r="B324" s="861"/>
      <c r="C324" s="851"/>
      <c r="D324" s="854"/>
      <c r="E324" s="287"/>
      <c r="F324" s="471"/>
      <c r="G324" s="472"/>
      <c r="H324" s="300"/>
      <c r="I324" s="300"/>
      <c r="J324" s="290"/>
      <c r="K324" s="291"/>
      <c r="L324" s="858"/>
      <c r="M324" s="882"/>
      <c r="N324" s="906"/>
      <c r="O324" s="803"/>
      <c r="P324" s="284">
        <f t="shared" si="38"/>
        <v>0</v>
      </c>
      <c r="Q324" s="284">
        <f t="shared" si="39"/>
        <v>0</v>
      </c>
    </row>
    <row r="325" spans="1:17">
      <c r="A325" s="882"/>
      <c r="B325" s="859"/>
      <c r="C325" s="849"/>
      <c r="D325" s="852">
        <v>65</v>
      </c>
      <c r="E325" s="93"/>
      <c r="F325" s="98"/>
      <c r="G325" s="307"/>
      <c r="H325" s="97"/>
      <c r="I325" s="97"/>
      <c r="J325" s="147"/>
      <c r="K325" s="819"/>
      <c r="L325" s="856"/>
      <c r="M325" s="882"/>
      <c r="N325" s="847"/>
      <c r="O325" s="803"/>
      <c r="P325" s="284">
        <f t="shared" si="38"/>
        <v>0</v>
      </c>
      <c r="Q325" s="284">
        <f t="shared" si="39"/>
        <v>0</v>
      </c>
    </row>
    <row r="326" spans="1:17">
      <c r="A326" s="882"/>
      <c r="B326" s="860"/>
      <c r="C326" s="850"/>
      <c r="D326" s="853"/>
      <c r="E326" s="93"/>
      <c r="F326" s="98"/>
      <c r="G326" s="307"/>
      <c r="H326" s="97"/>
      <c r="I326" s="97"/>
      <c r="J326" s="147"/>
      <c r="K326" s="855"/>
      <c r="L326" s="857"/>
      <c r="M326" s="882"/>
      <c r="N326" s="905"/>
      <c r="O326" s="803"/>
      <c r="P326" s="284">
        <f t="shared" ref="P326:P389" si="43">IF(H326&gt;0,1,0)</f>
        <v>0</v>
      </c>
      <c r="Q326" s="284">
        <f t="shared" ref="Q326:Q389" si="44">IF(I326&gt;0,1,0)</f>
        <v>0</v>
      </c>
    </row>
    <row r="327" spans="1:17">
      <c r="A327" s="882"/>
      <c r="B327" s="860"/>
      <c r="C327" s="850"/>
      <c r="D327" s="853"/>
      <c r="E327" s="93"/>
      <c r="F327" s="98"/>
      <c r="G327" s="307"/>
      <c r="H327" s="97"/>
      <c r="I327" s="97"/>
      <c r="J327" s="147"/>
      <c r="K327" s="855"/>
      <c r="L327" s="857"/>
      <c r="M327" s="882"/>
      <c r="N327" s="905"/>
      <c r="O327" s="803"/>
      <c r="P327" s="284">
        <f t="shared" si="43"/>
        <v>0</v>
      </c>
      <c r="Q327" s="284">
        <f t="shared" si="44"/>
        <v>0</v>
      </c>
    </row>
    <row r="328" spans="1:17">
      <c r="A328" s="882"/>
      <c r="B328" s="860"/>
      <c r="C328" s="850"/>
      <c r="D328" s="853"/>
      <c r="E328" s="93"/>
      <c r="F328" s="98"/>
      <c r="G328" s="307"/>
      <c r="H328" s="97"/>
      <c r="I328" s="97"/>
      <c r="J328" s="147"/>
      <c r="K328" s="821"/>
      <c r="L328" s="857"/>
      <c r="M328" s="882"/>
      <c r="N328" s="905"/>
      <c r="O328" s="803"/>
      <c r="P328" s="284">
        <f t="shared" si="43"/>
        <v>0</v>
      </c>
      <c r="Q328" s="284">
        <f t="shared" si="44"/>
        <v>0</v>
      </c>
    </row>
    <row r="329" spans="1:17">
      <c r="A329" s="882"/>
      <c r="B329" s="861"/>
      <c r="C329" s="851"/>
      <c r="D329" s="854"/>
      <c r="E329" s="287"/>
      <c r="F329" s="471"/>
      <c r="G329" s="472"/>
      <c r="H329" s="300"/>
      <c r="I329" s="300"/>
      <c r="J329" s="290"/>
      <c r="K329" s="291"/>
      <c r="L329" s="858"/>
      <c r="M329" s="882"/>
      <c r="N329" s="906"/>
      <c r="O329" s="803"/>
      <c r="P329" s="284">
        <f t="shared" si="43"/>
        <v>0</v>
      </c>
      <c r="Q329" s="284">
        <f t="shared" si="44"/>
        <v>0</v>
      </c>
    </row>
    <row r="330" spans="1:17">
      <c r="A330" s="882"/>
      <c r="B330" s="859"/>
      <c r="C330" s="849"/>
      <c r="D330" s="852">
        <v>66</v>
      </c>
      <c r="E330" s="93"/>
      <c r="F330" s="98"/>
      <c r="G330" s="307"/>
      <c r="H330" s="97"/>
      <c r="I330" s="97"/>
      <c r="J330" s="147"/>
      <c r="K330" s="819"/>
      <c r="L330" s="856"/>
      <c r="M330" s="882"/>
      <c r="N330" s="847"/>
      <c r="O330" s="803"/>
      <c r="P330" s="284">
        <f t="shared" si="43"/>
        <v>0</v>
      </c>
      <c r="Q330" s="284">
        <f t="shared" si="44"/>
        <v>0</v>
      </c>
    </row>
    <row r="331" spans="1:17">
      <c r="A331" s="882"/>
      <c r="B331" s="860"/>
      <c r="C331" s="850"/>
      <c r="D331" s="853"/>
      <c r="E331" s="93"/>
      <c r="F331" s="98"/>
      <c r="G331" s="307"/>
      <c r="H331" s="97"/>
      <c r="I331" s="97"/>
      <c r="J331" s="147"/>
      <c r="K331" s="855"/>
      <c r="L331" s="857"/>
      <c r="M331" s="882"/>
      <c r="N331" s="905"/>
      <c r="O331" s="803"/>
      <c r="P331" s="284">
        <f t="shared" si="43"/>
        <v>0</v>
      </c>
      <c r="Q331" s="284">
        <f t="shared" si="44"/>
        <v>0</v>
      </c>
    </row>
    <row r="332" spans="1:17">
      <c r="A332" s="882"/>
      <c r="B332" s="860"/>
      <c r="C332" s="850"/>
      <c r="D332" s="853"/>
      <c r="E332" s="93"/>
      <c r="F332" s="98"/>
      <c r="G332" s="307"/>
      <c r="H332" s="97"/>
      <c r="I332" s="97"/>
      <c r="J332" s="147"/>
      <c r="K332" s="855"/>
      <c r="L332" s="857"/>
      <c r="M332" s="882"/>
      <c r="N332" s="905"/>
      <c r="O332" s="803"/>
      <c r="P332" s="284">
        <f t="shared" si="43"/>
        <v>0</v>
      </c>
      <c r="Q332" s="284">
        <f t="shared" si="44"/>
        <v>0</v>
      </c>
    </row>
    <row r="333" spans="1:17">
      <c r="A333" s="882"/>
      <c r="B333" s="860"/>
      <c r="C333" s="850"/>
      <c r="D333" s="853"/>
      <c r="E333" s="93"/>
      <c r="F333" s="98"/>
      <c r="G333" s="307"/>
      <c r="H333" s="97"/>
      <c r="I333" s="97"/>
      <c r="J333" s="147"/>
      <c r="K333" s="821"/>
      <c r="L333" s="857"/>
      <c r="M333" s="882"/>
      <c r="N333" s="905"/>
      <c r="O333" s="803"/>
      <c r="P333" s="284">
        <f t="shared" si="43"/>
        <v>0</v>
      </c>
      <c r="Q333" s="284">
        <f t="shared" si="44"/>
        <v>0</v>
      </c>
    </row>
    <row r="334" spans="1:17">
      <c r="A334" s="882"/>
      <c r="B334" s="861"/>
      <c r="C334" s="851"/>
      <c r="D334" s="854"/>
      <c r="E334" s="287"/>
      <c r="F334" s="471"/>
      <c r="G334" s="472"/>
      <c r="H334" s="300"/>
      <c r="I334" s="300"/>
      <c r="J334" s="290"/>
      <c r="K334" s="291"/>
      <c r="L334" s="858"/>
      <c r="M334" s="882"/>
      <c r="N334" s="906"/>
      <c r="O334" s="803"/>
      <c r="P334" s="284">
        <f t="shared" si="43"/>
        <v>0</v>
      </c>
      <c r="Q334" s="284">
        <f t="shared" si="44"/>
        <v>0</v>
      </c>
    </row>
    <row r="335" spans="1:17">
      <c r="A335" s="882"/>
      <c r="B335" s="859"/>
      <c r="C335" s="849"/>
      <c r="D335" s="852">
        <v>67</v>
      </c>
      <c r="E335" s="93"/>
      <c r="F335" s="98"/>
      <c r="G335" s="307"/>
      <c r="H335" s="97"/>
      <c r="I335" s="97"/>
      <c r="J335" s="147"/>
      <c r="K335" s="819"/>
      <c r="L335" s="856"/>
      <c r="M335" s="882"/>
      <c r="N335" s="847"/>
      <c r="O335" s="803"/>
      <c r="P335" s="284">
        <f t="shared" si="43"/>
        <v>0</v>
      </c>
      <c r="Q335" s="284">
        <f t="shared" si="44"/>
        <v>0</v>
      </c>
    </row>
    <row r="336" spans="1:17">
      <c r="A336" s="882"/>
      <c r="B336" s="860"/>
      <c r="C336" s="850"/>
      <c r="D336" s="853"/>
      <c r="E336" s="93"/>
      <c r="F336" s="98"/>
      <c r="G336" s="307"/>
      <c r="H336" s="97"/>
      <c r="I336" s="97"/>
      <c r="J336" s="147"/>
      <c r="K336" s="855"/>
      <c r="L336" s="857"/>
      <c r="M336" s="882"/>
      <c r="N336" s="905"/>
      <c r="O336" s="803"/>
      <c r="P336" s="284">
        <f t="shared" si="43"/>
        <v>0</v>
      </c>
      <c r="Q336" s="284">
        <f t="shared" si="44"/>
        <v>0</v>
      </c>
    </row>
    <row r="337" spans="1:17">
      <c r="A337" s="882"/>
      <c r="B337" s="860"/>
      <c r="C337" s="850"/>
      <c r="D337" s="853"/>
      <c r="E337" s="93"/>
      <c r="F337" s="98"/>
      <c r="G337" s="307"/>
      <c r="H337" s="97"/>
      <c r="I337" s="97"/>
      <c r="J337" s="147"/>
      <c r="K337" s="855"/>
      <c r="L337" s="857"/>
      <c r="M337" s="882"/>
      <c r="N337" s="905"/>
      <c r="O337" s="803"/>
      <c r="P337" s="284">
        <f t="shared" si="43"/>
        <v>0</v>
      </c>
      <c r="Q337" s="284">
        <f t="shared" si="44"/>
        <v>0</v>
      </c>
    </row>
    <row r="338" spans="1:17">
      <c r="A338" s="882"/>
      <c r="B338" s="860"/>
      <c r="C338" s="850"/>
      <c r="D338" s="853"/>
      <c r="E338" s="93"/>
      <c r="F338" s="98"/>
      <c r="G338" s="307"/>
      <c r="H338" s="97"/>
      <c r="I338" s="97"/>
      <c r="J338" s="147"/>
      <c r="K338" s="821"/>
      <c r="L338" s="857"/>
      <c r="M338" s="882"/>
      <c r="N338" s="905"/>
      <c r="O338" s="803"/>
      <c r="P338" s="284">
        <f t="shared" si="43"/>
        <v>0</v>
      </c>
      <c r="Q338" s="284">
        <f t="shared" si="44"/>
        <v>0</v>
      </c>
    </row>
    <row r="339" spans="1:17">
      <c r="A339" s="882"/>
      <c r="B339" s="861"/>
      <c r="C339" s="851"/>
      <c r="D339" s="854"/>
      <c r="E339" s="287"/>
      <c r="F339" s="471"/>
      <c r="G339" s="472"/>
      <c r="H339" s="300"/>
      <c r="I339" s="300"/>
      <c r="J339" s="290"/>
      <c r="K339" s="291"/>
      <c r="L339" s="858"/>
      <c r="M339" s="882"/>
      <c r="N339" s="906"/>
      <c r="O339" s="803"/>
      <c r="P339" s="284">
        <f t="shared" si="43"/>
        <v>0</v>
      </c>
      <c r="Q339" s="284">
        <f t="shared" si="44"/>
        <v>0</v>
      </c>
    </row>
    <row r="340" spans="1:17">
      <c r="A340" s="882"/>
      <c r="B340" s="859"/>
      <c r="C340" s="849"/>
      <c r="D340" s="852">
        <v>68</v>
      </c>
      <c r="E340" s="93"/>
      <c r="F340" s="98"/>
      <c r="G340" s="307"/>
      <c r="H340" s="97"/>
      <c r="I340" s="97"/>
      <c r="J340" s="147"/>
      <c r="K340" s="819"/>
      <c r="L340" s="856"/>
      <c r="M340" s="882"/>
      <c r="N340" s="847"/>
      <c r="O340" s="803"/>
      <c r="P340" s="284">
        <f t="shared" si="43"/>
        <v>0</v>
      </c>
      <c r="Q340" s="284">
        <f t="shared" si="44"/>
        <v>0</v>
      </c>
    </row>
    <row r="341" spans="1:17">
      <c r="A341" s="882"/>
      <c r="B341" s="860"/>
      <c r="C341" s="850"/>
      <c r="D341" s="853"/>
      <c r="E341" s="93"/>
      <c r="F341" s="98"/>
      <c r="G341" s="307"/>
      <c r="H341" s="97"/>
      <c r="I341" s="97"/>
      <c r="J341" s="147"/>
      <c r="K341" s="855"/>
      <c r="L341" s="857"/>
      <c r="M341" s="882"/>
      <c r="N341" s="905"/>
      <c r="O341" s="803"/>
      <c r="P341" s="284">
        <f t="shared" si="43"/>
        <v>0</v>
      </c>
      <c r="Q341" s="284">
        <f t="shared" si="44"/>
        <v>0</v>
      </c>
    </row>
    <row r="342" spans="1:17">
      <c r="A342" s="882"/>
      <c r="B342" s="860"/>
      <c r="C342" s="850"/>
      <c r="D342" s="853"/>
      <c r="E342" s="93"/>
      <c r="F342" s="98"/>
      <c r="G342" s="307"/>
      <c r="H342" s="97"/>
      <c r="I342" s="97"/>
      <c r="J342" s="147"/>
      <c r="K342" s="855"/>
      <c r="L342" s="857"/>
      <c r="M342" s="882"/>
      <c r="N342" s="905"/>
      <c r="O342" s="803"/>
      <c r="P342" s="284">
        <f t="shared" si="43"/>
        <v>0</v>
      </c>
      <c r="Q342" s="284">
        <f t="shared" si="44"/>
        <v>0</v>
      </c>
    </row>
    <row r="343" spans="1:17">
      <c r="A343" s="882"/>
      <c r="B343" s="860"/>
      <c r="C343" s="850"/>
      <c r="D343" s="853"/>
      <c r="E343" s="93"/>
      <c r="F343" s="98"/>
      <c r="G343" s="307"/>
      <c r="H343" s="97"/>
      <c r="I343" s="97"/>
      <c r="J343" s="147"/>
      <c r="K343" s="821"/>
      <c r="L343" s="857"/>
      <c r="M343" s="882"/>
      <c r="N343" s="905"/>
      <c r="O343" s="803"/>
      <c r="P343" s="284">
        <f t="shared" si="43"/>
        <v>0</v>
      </c>
      <c r="Q343" s="284">
        <f t="shared" si="44"/>
        <v>0</v>
      </c>
    </row>
    <row r="344" spans="1:17">
      <c r="A344" s="882"/>
      <c r="B344" s="861"/>
      <c r="C344" s="851"/>
      <c r="D344" s="854"/>
      <c r="E344" s="287"/>
      <c r="F344" s="471"/>
      <c r="G344" s="472"/>
      <c r="H344" s="300"/>
      <c r="I344" s="300"/>
      <c r="J344" s="290"/>
      <c r="K344" s="291"/>
      <c r="L344" s="858"/>
      <c r="M344" s="882"/>
      <c r="N344" s="906"/>
      <c r="O344" s="803"/>
      <c r="P344" s="284">
        <f t="shared" si="43"/>
        <v>0</v>
      </c>
      <c r="Q344" s="284">
        <f t="shared" si="44"/>
        <v>0</v>
      </c>
    </row>
    <row r="345" spans="1:17">
      <c r="A345" s="882"/>
      <c r="B345" s="859"/>
      <c r="C345" s="849"/>
      <c r="D345" s="852">
        <v>69</v>
      </c>
      <c r="E345" s="93"/>
      <c r="F345" s="98"/>
      <c r="G345" s="307"/>
      <c r="H345" s="97"/>
      <c r="I345" s="97"/>
      <c r="J345" s="147"/>
      <c r="K345" s="819"/>
      <c r="L345" s="856"/>
      <c r="M345" s="882"/>
      <c r="N345" s="847"/>
      <c r="O345" s="803"/>
      <c r="P345" s="284">
        <f t="shared" si="43"/>
        <v>0</v>
      </c>
      <c r="Q345" s="284">
        <f t="shared" si="44"/>
        <v>0</v>
      </c>
    </row>
    <row r="346" spans="1:17">
      <c r="A346" s="882"/>
      <c r="B346" s="860"/>
      <c r="C346" s="850"/>
      <c r="D346" s="853"/>
      <c r="E346" s="93"/>
      <c r="F346" s="98"/>
      <c r="G346" s="307"/>
      <c r="H346" s="97"/>
      <c r="I346" s="97"/>
      <c r="J346" s="147"/>
      <c r="K346" s="855"/>
      <c r="L346" s="857"/>
      <c r="M346" s="882"/>
      <c r="N346" s="905"/>
      <c r="O346" s="803"/>
      <c r="P346" s="284">
        <f t="shared" si="43"/>
        <v>0</v>
      </c>
      <c r="Q346" s="284">
        <f t="shared" si="44"/>
        <v>0</v>
      </c>
    </row>
    <row r="347" spans="1:17">
      <c r="A347" s="882"/>
      <c r="B347" s="860"/>
      <c r="C347" s="850"/>
      <c r="D347" s="853"/>
      <c r="E347" s="93"/>
      <c r="F347" s="98"/>
      <c r="G347" s="307"/>
      <c r="H347" s="97"/>
      <c r="I347" s="97"/>
      <c r="J347" s="147"/>
      <c r="K347" s="855"/>
      <c r="L347" s="857"/>
      <c r="M347" s="882"/>
      <c r="N347" s="905"/>
      <c r="O347" s="803"/>
      <c r="P347" s="284">
        <f t="shared" si="43"/>
        <v>0</v>
      </c>
      <c r="Q347" s="284">
        <f t="shared" si="44"/>
        <v>0</v>
      </c>
    </row>
    <row r="348" spans="1:17">
      <c r="A348" s="882"/>
      <c r="B348" s="860"/>
      <c r="C348" s="850"/>
      <c r="D348" s="853"/>
      <c r="E348" s="93"/>
      <c r="F348" s="98"/>
      <c r="G348" s="307"/>
      <c r="H348" s="97"/>
      <c r="I348" s="97"/>
      <c r="J348" s="147"/>
      <c r="K348" s="821"/>
      <c r="L348" s="857"/>
      <c r="M348" s="882"/>
      <c r="N348" s="905"/>
      <c r="O348" s="803"/>
      <c r="P348" s="284">
        <f t="shared" si="43"/>
        <v>0</v>
      </c>
      <c r="Q348" s="284">
        <f t="shared" si="44"/>
        <v>0</v>
      </c>
    </row>
    <row r="349" spans="1:17">
      <c r="A349" s="882"/>
      <c r="B349" s="861"/>
      <c r="C349" s="851"/>
      <c r="D349" s="854"/>
      <c r="E349" s="287"/>
      <c r="F349" s="471"/>
      <c r="G349" s="472"/>
      <c r="H349" s="300"/>
      <c r="I349" s="300"/>
      <c r="J349" s="290"/>
      <c r="K349" s="291"/>
      <c r="L349" s="858"/>
      <c r="M349" s="882"/>
      <c r="N349" s="906"/>
      <c r="O349" s="803"/>
      <c r="P349" s="284">
        <f t="shared" si="43"/>
        <v>0</v>
      </c>
      <c r="Q349" s="284">
        <f t="shared" si="44"/>
        <v>0</v>
      </c>
    </row>
    <row r="350" spans="1:17">
      <c r="A350" s="882"/>
      <c r="B350" s="859"/>
      <c r="C350" s="849"/>
      <c r="D350" s="852">
        <v>70</v>
      </c>
      <c r="E350" s="93"/>
      <c r="F350" s="98"/>
      <c r="G350" s="307"/>
      <c r="H350" s="97"/>
      <c r="I350" s="97"/>
      <c r="J350" s="147"/>
      <c r="K350" s="819"/>
      <c r="L350" s="856"/>
      <c r="M350" s="882"/>
      <c r="N350" s="847"/>
      <c r="O350" s="803"/>
      <c r="P350" s="284">
        <f t="shared" si="43"/>
        <v>0</v>
      </c>
      <c r="Q350" s="284">
        <f t="shared" si="44"/>
        <v>0</v>
      </c>
    </row>
    <row r="351" spans="1:17">
      <c r="A351" s="882"/>
      <c r="B351" s="860"/>
      <c r="C351" s="850"/>
      <c r="D351" s="853"/>
      <c r="E351" s="93"/>
      <c r="F351" s="98"/>
      <c r="G351" s="307"/>
      <c r="H351" s="97"/>
      <c r="I351" s="97"/>
      <c r="J351" s="147"/>
      <c r="K351" s="855"/>
      <c r="L351" s="857"/>
      <c r="M351" s="882"/>
      <c r="N351" s="905"/>
      <c r="O351" s="803"/>
      <c r="P351" s="284">
        <f t="shared" si="43"/>
        <v>0</v>
      </c>
      <c r="Q351" s="284">
        <f t="shared" si="44"/>
        <v>0</v>
      </c>
    </row>
    <row r="352" spans="1:17">
      <c r="A352" s="882"/>
      <c r="B352" s="860"/>
      <c r="C352" s="850"/>
      <c r="D352" s="853"/>
      <c r="E352" s="93"/>
      <c r="F352" s="98"/>
      <c r="G352" s="307"/>
      <c r="H352" s="97"/>
      <c r="I352" s="97"/>
      <c r="J352" s="147"/>
      <c r="K352" s="855"/>
      <c r="L352" s="857"/>
      <c r="M352" s="882"/>
      <c r="N352" s="905"/>
      <c r="O352" s="803"/>
      <c r="P352" s="284">
        <f t="shared" si="43"/>
        <v>0</v>
      </c>
      <c r="Q352" s="284">
        <f t="shared" si="44"/>
        <v>0</v>
      </c>
    </row>
    <row r="353" spans="1:24">
      <c r="A353" s="882"/>
      <c r="B353" s="860"/>
      <c r="C353" s="850"/>
      <c r="D353" s="853"/>
      <c r="E353" s="93"/>
      <c r="F353" s="98"/>
      <c r="G353" s="307"/>
      <c r="H353" s="97"/>
      <c r="I353" s="97"/>
      <c r="J353" s="147"/>
      <c r="K353" s="821"/>
      <c r="L353" s="857"/>
      <c r="M353" s="882"/>
      <c r="N353" s="905"/>
      <c r="O353" s="803"/>
      <c r="P353" s="284">
        <f t="shared" si="43"/>
        <v>0</v>
      </c>
      <c r="Q353" s="284">
        <f t="shared" si="44"/>
        <v>0</v>
      </c>
    </row>
    <row r="354" spans="1:24">
      <c r="A354" s="882"/>
      <c r="B354" s="861"/>
      <c r="C354" s="851"/>
      <c r="D354" s="854"/>
      <c r="E354" s="287"/>
      <c r="F354" s="471"/>
      <c r="G354" s="472"/>
      <c r="H354" s="300"/>
      <c r="I354" s="300"/>
      <c r="J354" s="290"/>
      <c r="K354" s="291"/>
      <c r="L354" s="858"/>
      <c r="M354" s="882"/>
      <c r="N354" s="906"/>
      <c r="O354" s="803"/>
      <c r="P354" s="284">
        <f t="shared" si="43"/>
        <v>0</v>
      </c>
      <c r="Q354" s="284">
        <f t="shared" si="44"/>
        <v>0</v>
      </c>
    </row>
    <row r="355" spans="1:24" ht="47.25">
      <c r="A355" s="882"/>
      <c r="B355" s="837" t="s">
        <v>180</v>
      </c>
      <c r="C355" s="840" t="s">
        <v>213</v>
      </c>
      <c r="D355" s="843">
        <v>71</v>
      </c>
      <c r="E355" s="93" t="s">
        <v>34</v>
      </c>
      <c r="F355" s="457" t="s">
        <v>453</v>
      </c>
      <c r="G355" s="297" t="s">
        <v>45</v>
      </c>
      <c r="H355" s="97">
        <f>'39.доп, тех '!D13</f>
        <v>2.8</v>
      </c>
      <c r="I355" s="97">
        <f>'39.доп, тех '!E13</f>
        <v>5.0999999999999996</v>
      </c>
      <c r="J355" s="282">
        <f t="shared" ref="J355:J357" si="45">IF(H355=0,0,IF(I355/H355*100&gt;100,100,I355/H355*100))</f>
        <v>100</v>
      </c>
      <c r="K355" s="819">
        <f>IF(J356="-",SUM(J355:J357)/2,SUM(J355:J357)/3)</f>
        <v>94.444444444444457</v>
      </c>
      <c r="L355" s="856">
        <f>(K355+K358)/2</f>
        <v>96.818996415770613</v>
      </c>
      <c r="M355" s="882"/>
      <c r="N355" s="847"/>
      <c r="O355" s="801">
        <v>39</v>
      </c>
      <c r="P355" s="284">
        <f t="shared" si="43"/>
        <v>1</v>
      </c>
      <c r="Q355" s="284">
        <f t="shared" si="44"/>
        <v>1</v>
      </c>
    </row>
    <row r="356" spans="1:24" ht="56.25" customHeight="1">
      <c r="A356" s="882"/>
      <c r="B356" s="838"/>
      <c r="C356" s="841"/>
      <c r="D356" s="844"/>
      <c r="E356" s="93" t="s">
        <v>34</v>
      </c>
      <c r="F356" s="39" t="s">
        <v>71</v>
      </c>
      <c r="G356" s="297" t="s">
        <v>45</v>
      </c>
      <c r="H356" s="97">
        <f>'39.доп, тех '!D14</f>
        <v>60</v>
      </c>
      <c r="I356" s="97">
        <f>'39.доп, тех '!E14</f>
        <v>50</v>
      </c>
      <c r="J356" s="298">
        <f>IF(AND(H356=0,I356=0),"-",IF(I356/H356*100&gt;100,100,I356/H356*100))</f>
        <v>83.333333333333343</v>
      </c>
      <c r="K356" s="820"/>
      <c r="L356" s="862"/>
      <c r="M356" s="882"/>
      <c r="N356" s="905"/>
      <c r="O356" s="801"/>
      <c r="P356" s="284">
        <f t="shared" si="43"/>
        <v>1</v>
      </c>
      <c r="Q356" s="284">
        <f t="shared" si="44"/>
        <v>1</v>
      </c>
    </row>
    <row r="357" spans="1:24" ht="56.25" customHeight="1">
      <c r="A357" s="882"/>
      <c r="B357" s="838"/>
      <c r="C357" s="841"/>
      <c r="D357" s="844"/>
      <c r="E357" s="93" t="s">
        <v>34</v>
      </c>
      <c r="F357" s="40" t="s">
        <v>22</v>
      </c>
      <c r="G357" s="297" t="s">
        <v>45</v>
      </c>
      <c r="H357" s="97">
        <f>'39.доп, тех '!D15</f>
        <v>100</v>
      </c>
      <c r="I357" s="97">
        <f>'39.доп, тех '!E15</f>
        <v>100</v>
      </c>
      <c r="J357" s="282">
        <f t="shared" si="45"/>
        <v>100</v>
      </c>
      <c r="K357" s="821"/>
      <c r="L357" s="862"/>
      <c r="M357" s="882"/>
      <c r="N357" s="905"/>
      <c r="O357" s="801"/>
      <c r="P357" s="284">
        <f t="shared" si="43"/>
        <v>1</v>
      </c>
      <c r="Q357" s="284">
        <f t="shared" si="44"/>
        <v>1</v>
      </c>
    </row>
    <row r="358" spans="1:24" ht="33" customHeight="1">
      <c r="A358" s="882"/>
      <c r="B358" s="839"/>
      <c r="C358" s="842"/>
      <c r="D358" s="845"/>
      <c r="E358" s="295" t="s">
        <v>35</v>
      </c>
      <c r="F358" s="295" t="s">
        <v>94</v>
      </c>
      <c r="G358" s="295" t="s">
        <v>155</v>
      </c>
      <c r="H358" s="642">
        <f>'39.доп, тех '!H16</f>
        <v>1488</v>
      </c>
      <c r="I358" s="296">
        <f>'39.доп, тех '!I16</f>
        <v>1476</v>
      </c>
      <c r="J358" s="290">
        <f>IF(H358=0,0,IF(I358/H358*100&gt;100,100,I358/H358*100))</f>
        <v>99.193548387096769</v>
      </c>
      <c r="K358" s="305">
        <f>J358</f>
        <v>99.193548387096769</v>
      </c>
      <c r="L358" s="858"/>
      <c r="M358" s="882"/>
      <c r="N358" s="905"/>
      <c r="O358" s="801"/>
      <c r="P358" s="284">
        <f t="shared" si="43"/>
        <v>1</v>
      </c>
      <c r="Q358" s="284">
        <f t="shared" si="44"/>
        <v>1</v>
      </c>
    </row>
    <row r="359" spans="1:24" ht="47.25">
      <c r="A359" s="882"/>
      <c r="B359" s="837" t="s">
        <v>181</v>
      </c>
      <c r="C359" s="840" t="s">
        <v>329</v>
      </c>
      <c r="D359" s="843">
        <v>72</v>
      </c>
      <c r="E359" s="93" t="s">
        <v>34</v>
      </c>
      <c r="F359" s="457" t="s">
        <v>453</v>
      </c>
      <c r="G359" s="297" t="s">
        <v>45</v>
      </c>
      <c r="H359" s="97">
        <f>'40.доп, естест'!D13</f>
        <v>3.6</v>
      </c>
      <c r="I359" s="97">
        <f>'40.доп, естест'!E13</f>
        <v>4.5999999999999996</v>
      </c>
      <c r="J359" s="282">
        <f t="shared" ref="J359" si="46">IF(H359=0,0,IF(I359/H359*100&gt;100,100,I359/H359*100))</f>
        <v>100</v>
      </c>
      <c r="K359" s="819">
        <f>IF(J360="-",SUM(J359:J361)/2,SUM(J359:J361)/3)</f>
        <v>100</v>
      </c>
      <c r="L359" s="856">
        <f>(K359+K362)/2</f>
        <v>88.134117134770293</v>
      </c>
      <c r="M359" s="882"/>
      <c r="N359" s="905"/>
      <c r="O359" s="801">
        <v>40</v>
      </c>
      <c r="P359" s="284">
        <f t="shared" si="43"/>
        <v>1</v>
      </c>
      <c r="Q359" s="284">
        <f t="shared" si="44"/>
        <v>1</v>
      </c>
    </row>
    <row r="360" spans="1:24" ht="56.25" customHeight="1">
      <c r="A360" s="882"/>
      <c r="B360" s="838"/>
      <c r="C360" s="841"/>
      <c r="D360" s="844"/>
      <c r="E360" s="93" t="s">
        <v>34</v>
      </c>
      <c r="F360" s="39" t="s">
        <v>71</v>
      </c>
      <c r="G360" s="297" t="s">
        <v>45</v>
      </c>
      <c r="H360" s="97">
        <f>'40.доп, естест'!D14</f>
        <v>3.1</v>
      </c>
      <c r="I360" s="97">
        <f>'40.доп, естест'!E14</f>
        <v>11.8</v>
      </c>
      <c r="J360" s="298">
        <f>IF(AND(H360=0,I360=0),"-",IF(I360/H360*100&gt;100,100,I360/H360*100))</f>
        <v>100</v>
      </c>
      <c r="K360" s="820"/>
      <c r="L360" s="862"/>
      <c r="M360" s="882"/>
      <c r="N360" s="905"/>
      <c r="O360" s="801"/>
      <c r="P360" s="284">
        <f t="shared" si="43"/>
        <v>1</v>
      </c>
      <c r="Q360" s="284">
        <f t="shared" si="44"/>
        <v>1</v>
      </c>
    </row>
    <row r="361" spans="1:24" ht="56.25" customHeight="1">
      <c r="A361" s="882"/>
      <c r="B361" s="838"/>
      <c r="C361" s="841"/>
      <c r="D361" s="844"/>
      <c r="E361" s="93" t="s">
        <v>34</v>
      </c>
      <c r="F361" s="40" t="s">
        <v>22</v>
      </c>
      <c r="G361" s="297" t="s">
        <v>45</v>
      </c>
      <c r="H361" s="97">
        <f>'40.доп, естест'!D15</f>
        <v>100</v>
      </c>
      <c r="I361" s="97">
        <f>'40.доп, естест'!E15</f>
        <v>100</v>
      </c>
      <c r="J361" s="282">
        <f t="shared" ref="J361" si="47">IF(H361=0,0,IF(I361/H361*100&gt;100,100,I361/H361*100))</f>
        <v>100</v>
      </c>
      <c r="K361" s="821"/>
      <c r="L361" s="862"/>
      <c r="M361" s="882"/>
      <c r="N361" s="905"/>
      <c r="O361" s="801"/>
      <c r="P361" s="284">
        <f t="shared" si="43"/>
        <v>1</v>
      </c>
      <c r="Q361" s="284">
        <f t="shared" si="44"/>
        <v>1</v>
      </c>
    </row>
    <row r="362" spans="1:24" ht="33" customHeight="1">
      <c r="A362" s="882"/>
      <c r="B362" s="839"/>
      <c r="C362" s="842"/>
      <c r="D362" s="845"/>
      <c r="E362" s="295" t="s">
        <v>35</v>
      </c>
      <c r="F362" s="295" t="s">
        <v>94</v>
      </c>
      <c r="G362" s="295" t="s">
        <v>155</v>
      </c>
      <c r="H362" s="642">
        <f>'40.доп, естест'!H16</f>
        <v>4593</v>
      </c>
      <c r="I362" s="296">
        <f>'40.доп, естест'!I16</f>
        <v>3503</v>
      </c>
      <c r="J362" s="290">
        <f>IF(H362=0,0,IF(I362/H362*100&gt;100,100,I362/H362*100))</f>
        <v>76.268234269540599</v>
      </c>
      <c r="K362" s="305">
        <f>J362</f>
        <v>76.268234269540599</v>
      </c>
      <c r="L362" s="858"/>
      <c r="M362" s="882"/>
      <c r="N362" s="905"/>
      <c r="O362" s="801"/>
      <c r="P362" s="284">
        <f t="shared" si="43"/>
        <v>1</v>
      </c>
      <c r="Q362" s="284">
        <f t="shared" si="44"/>
        <v>1</v>
      </c>
    </row>
    <row r="363" spans="1:24" ht="47.25">
      <c r="A363" s="882"/>
      <c r="B363" s="837" t="s">
        <v>182</v>
      </c>
      <c r="C363" s="840" t="s">
        <v>330</v>
      </c>
      <c r="D363" s="843">
        <v>73</v>
      </c>
      <c r="E363" s="93" t="s">
        <v>34</v>
      </c>
      <c r="F363" s="457" t="s">
        <v>453</v>
      </c>
      <c r="G363" s="297" t="s">
        <v>45</v>
      </c>
      <c r="H363" s="97">
        <f>'41.доп физкульт.'!D13</f>
        <v>28</v>
      </c>
      <c r="I363" s="97">
        <f>'41.доп физкульт.'!E13</f>
        <v>26.4</v>
      </c>
      <c r="J363" s="282">
        <f t="shared" ref="J363" si="48">IF(H363=0,0,IF(I363/H363*100&gt;100,100,I363/H363*100))</f>
        <v>94.285714285714278</v>
      </c>
      <c r="K363" s="819">
        <f>IF(J364="-",SUM(J363:J365)/2,SUM(J363:J365)/3)</f>
        <v>98.095238095238088</v>
      </c>
      <c r="L363" s="856">
        <f>(K363+K366)/2</f>
        <v>84.320692260182028</v>
      </c>
      <c r="M363" s="882"/>
      <c r="N363" s="806"/>
      <c r="O363" s="801">
        <v>41</v>
      </c>
      <c r="P363" s="284">
        <f t="shared" si="43"/>
        <v>1</v>
      </c>
      <c r="Q363" s="284">
        <f t="shared" si="44"/>
        <v>1</v>
      </c>
      <c r="R363" s="92"/>
      <c r="T363" s="92"/>
      <c r="U363" s="92"/>
      <c r="V363" s="92"/>
      <c r="W363" s="92"/>
      <c r="X363" s="92"/>
    </row>
    <row r="364" spans="1:24" ht="56.25" customHeight="1">
      <c r="A364" s="882"/>
      <c r="B364" s="838"/>
      <c r="C364" s="841"/>
      <c r="D364" s="844"/>
      <c r="E364" s="93" t="s">
        <v>34</v>
      </c>
      <c r="F364" s="39" t="s">
        <v>71</v>
      </c>
      <c r="G364" s="297" t="s">
        <v>45</v>
      </c>
      <c r="H364" s="97">
        <f>'41.доп физкульт.'!D14</f>
        <v>3.1</v>
      </c>
      <c r="I364" s="97">
        <f>'41.доп физкульт.'!E14</f>
        <v>12.4</v>
      </c>
      <c r="J364" s="498">
        <f>IF(AND(H364=0,I364=0),"-",IF(I364/H364*100&gt;100,100,I364/H364*100))</f>
        <v>100</v>
      </c>
      <c r="K364" s="820"/>
      <c r="L364" s="862"/>
      <c r="M364" s="882"/>
      <c r="N364" s="806"/>
      <c r="O364" s="801"/>
      <c r="P364" s="284">
        <f t="shared" si="43"/>
        <v>1</v>
      </c>
      <c r="Q364" s="284">
        <f t="shared" si="44"/>
        <v>1</v>
      </c>
    </row>
    <row r="365" spans="1:24" ht="56.25" customHeight="1">
      <c r="A365" s="882"/>
      <c r="B365" s="838"/>
      <c r="C365" s="841"/>
      <c r="D365" s="844"/>
      <c r="E365" s="93" t="s">
        <v>34</v>
      </c>
      <c r="F365" s="40" t="s">
        <v>22</v>
      </c>
      <c r="G365" s="297" t="s">
        <v>45</v>
      </c>
      <c r="H365" s="97">
        <f>'41.доп физкульт.'!D15</f>
        <v>100</v>
      </c>
      <c r="I365" s="97">
        <f>'41.доп физкульт.'!E15</f>
        <v>100</v>
      </c>
      <c r="J365" s="282">
        <f t="shared" ref="J365" si="49">IF(H365=0,0,IF(I365/H365*100&gt;100,100,I365/H365*100))</f>
        <v>100</v>
      </c>
      <c r="K365" s="821"/>
      <c r="L365" s="862"/>
      <c r="M365" s="882"/>
      <c r="N365" s="806"/>
      <c r="O365" s="801"/>
      <c r="P365" s="284">
        <f t="shared" si="43"/>
        <v>1</v>
      </c>
      <c r="Q365" s="284">
        <f t="shared" si="44"/>
        <v>1</v>
      </c>
    </row>
    <row r="366" spans="1:24" ht="33" customHeight="1">
      <c r="A366" s="882"/>
      <c r="B366" s="839"/>
      <c r="C366" s="842"/>
      <c r="D366" s="845"/>
      <c r="E366" s="295" t="s">
        <v>35</v>
      </c>
      <c r="F366" s="295" t="s">
        <v>94</v>
      </c>
      <c r="G366" s="295" t="s">
        <v>155</v>
      </c>
      <c r="H366" s="642">
        <f>'41.доп физкульт.'!H16</f>
        <v>37316</v>
      </c>
      <c r="I366" s="296">
        <f>'41.доп физкульт.'!I16</f>
        <v>26325</v>
      </c>
      <c r="J366" s="290">
        <f>IF(H366=0,0,IF(I366/H366*100&gt;100,100,I366/H366*100))</f>
        <v>70.546146425125954</v>
      </c>
      <c r="K366" s="305">
        <f>J366</f>
        <v>70.546146425125954</v>
      </c>
      <c r="L366" s="858"/>
      <c r="M366" s="882"/>
      <c r="N366" s="806"/>
      <c r="O366" s="801"/>
      <c r="P366" s="284">
        <f t="shared" si="43"/>
        <v>1</v>
      </c>
      <c r="Q366" s="284">
        <f t="shared" si="44"/>
        <v>1</v>
      </c>
    </row>
    <row r="367" spans="1:24" ht="47.25">
      <c r="A367" s="882"/>
      <c r="B367" s="837" t="s">
        <v>183</v>
      </c>
      <c r="C367" s="840" t="s">
        <v>331</v>
      </c>
      <c r="D367" s="843">
        <v>74</v>
      </c>
      <c r="E367" s="93" t="s">
        <v>34</v>
      </c>
      <c r="F367" s="457" t="s">
        <v>453</v>
      </c>
      <c r="G367" s="297" t="s">
        <v>45</v>
      </c>
      <c r="H367" s="97">
        <f>'42.доп, худож'!D13</f>
        <v>19.3</v>
      </c>
      <c r="I367" s="97">
        <f>'42.доп, худож'!E13</f>
        <v>18.5</v>
      </c>
      <c r="J367" s="282">
        <f t="shared" ref="J367" si="50">IF(H367=0,0,IF(I367/H367*100&gt;100,100,I367/H367*100))</f>
        <v>95.854922279792746</v>
      </c>
      <c r="K367" s="819">
        <f>IF(J368="-",SUM(J367:J369)/2,SUM(J367:J369)/3)</f>
        <v>98.618307426597582</v>
      </c>
      <c r="L367" s="856">
        <f>(K367+K370)/2</f>
        <v>80.237174897699362</v>
      </c>
      <c r="M367" s="882"/>
      <c r="N367" s="806"/>
      <c r="O367" s="801">
        <v>42</v>
      </c>
      <c r="P367" s="284">
        <f t="shared" si="43"/>
        <v>1</v>
      </c>
      <c r="Q367" s="284">
        <f t="shared" si="44"/>
        <v>1</v>
      </c>
      <c r="R367" s="92"/>
      <c r="T367" s="92"/>
      <c r="U367" s="92"/>
      <c r="V367" s="92"/>
      <c r="W367" s="92"/>
      <c r="X367" s="92"/>
    </row>
    <row r="368" spans="1:24" ht="56.25" customHeight="1">
      <c r="A368" s="882"/>
      <c r="B368" s="838"/>
      <c r="C368" s="841"/>
      <c r="D368" s="844"/>
      <c r="E368" s="93" t="s">
        <v>34</v>
      </c>
      <c r="F368" s="39" t="s">
        <v>71</v>
      </c>
      <c r="G368" s="297" t="s">
        <v>45</v>
      </c>
      <c r="H368" s="97">
        <f>'42.доп, худож'!D14</f>
        <v>21.4</v>
      </c>
      <c r="I368" s="97">
        <f>'42.доп, худож'!E14</f>
        <v>35.1</v>
      </c>
      <c r="J368" s="298">
        <f>IF(AND(H368=0,I368=0),"-",IF(I368/H368*100&gt;100,100,I368/H368*100))</f>
        <v>100</v>
      </c>
      <c r="K368" s="820"/>
      <c r="L368" s="862"/>
      <c r="M368" s="882"/>
      <c r="N368" s="806"/>
      <c r="O368" s="801"/>
      <c r="P368" s="284">
        <f t="shared" si="43"/>
        <v>1</v>
      </c>
      <c r="Q368" s="284">
        <f t="shared" si="44"/>
        <v>1</v>
      </c>
    </row>
    <row r="369" spans="1:24" ht="56.25" customHeight="1">
      <c r="A369" s="882"/>
      <c r="B369" s="838"/>
      <c r="C369" s="841"/>
      <c r="D369" s="844"/>
      <c r="E369" s="93" t="s">
        <v>34</v>
      </c>
      <c r="F369" s="40" t="s">
        <v>22</v>
      </c>
      <c r="G369" s="297" t="s">
        <v>45</v>
      </c>
      <c r="H369" s="97">
        <f>'42.доп, худож'!D15</f>
        <v>100</v>
      </c>
      <c r="I369" s="97">
        <f>'42.доп, худож'!E15</f>
        <v>100</v>
      </c>
      <c r="J369" s="282">
        <f t="shared" ref="J369" si="51">IF(H369=0,0,IF(I369/H369*100&gt;100,100,I369/H369*100))</f>
        <v>100</v>
      </c>
      <c r="K369" s="821"/>
      <c r="L369" s="862"/>
      <c r="M369" s="882"/>
      <c r="N369" s="806"/>
      <c r="O369" s="801"/>
      <c r="P369" s="284">
        <f t="shared" si="43"/>
        <v>1</v>
      </c>
      <c r="Q369" s="284">
        <f t="shared" si="44"/>
        <v>1</v>
      </c>
    </row>
    <row r="370" spans="1:24" ht="33" customHeight="1">
      <c r="A370" s="882"/>
      <c r="B370" s="839"/>
      <c r="C370" s="842"/>
      <c r="D370" s="845"/>
      <c r="E370" s="295" t="s">
        <v>35</v>
      </c>
      <c r="F370" s="295" t="s">
        <v>94</v>
      </c>
      <c r="G370" s="295" t="s">
        <v>155</v>
      </c>
      <c r="H370" s="642">
        <f>'42.доп, худож'!H16</f>
        <v>24924</v>
      </c>
      <c r="I370" s="296">
        <f>'42.доп, худож'!I16</f>
        <v>15417</v>
      </c>
      <c r="J370" s="290">
        <f>IF(H370=0,0,IF(I370/H370*100&gt;100,100,I370/H370*100))</f>
        <v>61.856042368801155</v>
      </c>
      <c r="K370" s="305">
        <f>J370</f>
        <v>61.856042368801155</v>
      </c>
      <c r="L370" s="858"/>
      <c r="M370" s="882"/>
      <c r="N370" s="806"/>
      <c r="O370" s="801"/>
      <c r="P370" s="284">
        <f t="shared" si="43"/>
        <v>1</v>
      </c>
      <c r="Q370" s="284">
        <f t="shared" si="44"/>
        <v>1</v>
      </c>
    </row>
    <row r="371" spans="1:24" ht="47.25">
      <c r="A371" s="882"/>
      <c r="B371" s="837" t="s">
        <v>184</v>
      </c>
      <c r="C371" s="840" t="s">
        <v>332</v>
      </c>
      <c r="D371" s="843">
        <v>75</v>
      </c>
      <c r="E371" s="93" t="s">
        <v>34</v>
      </c>
      <c r="F371" s="457" t="s">
        <v>453</v>
      </c>
      <c r="G371" s="297" t="s">
        <v>45</v>
      </c>
      <c r="H371" s="97">
        <f>'43.доп, турист'!D13</f>
        <v>0.7</v>
      </c>
      <c r="I371" s="97">
        <f>'43.доп, турист'!E13</f>
        <v>1.1000000000000001</v>
      </c>
      <c r="J371" s="282">
        <f t="shared" ref="J371" si="52">IF(H371=0,0,IF(I371/H371*100&gt;100,100,I371/H371*100))</f>
        <v>100</v>
      </c>
      <c r="K371" s="819">
        <f>IF(J372="-",SUM(J371:J373)/2,SUM(J371:J373)/3)</f>
        <v>66.666666666666671</v>
      </c>
      <c r="L371" s="856">
        <f>(K371+K374)/2</f>
        <v>82.123655913978496</v>
      </c>
      <c r="M371" s="882"/>
      <c r="N371" s="806"/>
      <c r="O371" s="801">
        <v>43</v>
      </c>
      <c r="P371" s="284">
        <f t="shared" si="43"/>
        <v>1</v>
      </c>
      <c r="Q371" s="284">
        <f t="shared" si="44"/>
        <v>1</v>
      </c>
      <c r="R371" s="92"/>
      <c r="T371" s="92"/>
      <c r="U371" s="92"/>
      <c r="V371" s="92"/>
      <c r="W371" s="92"/>
      <c r="X371" s="92"/>
    </row>
    <row r="372" spans="1:24" ht="56.25" customHeight="1">
      <c r="A372" s="882"/>
      <c r="B372" s="838"/>
      <c r="C372" s="841"/>
      <c r="D372" s="844"/>
      <c r="E372" s="93" t="s">
        <v>34</v>
      </c>
      <c r="F372" s="39" t="s">
        <v>71</v>
      </c>
      <c r="G372" s="297" t="s">
        <v>45</v>
      </c>
      <c r="H372" s="97">
        <f>'43.доп, турист'!D14</f>
        <v>9.1</v>
      </c>
      <c r="I372" s="97">
        <f>'43.доп, турист'!E14</f>
        <v>0</v>
      </c>
      <c r="J372" s="298">
        <f>IF(AND(H372=0,I372=0),"-",IF(I372/H372*100&gt;100,100,I372/H372*100))</f>
        <v>0</v>
      </c>
      <c r="K372" s="820"/>
      <c r="L372" s="862"/>
      <c r="M372" s="882"/>
      <c r="N372" s="806"/>
      <c r="O372" s="801"/>
      <c r="P372" s="284">
        <f t="shared" si="43"/>
        <v>1</v>
      </c>
      <c r="Q372" s="284">
        <f t="shared" si="44"/>
        <v>0</v>
      </c>
    </row>
    <row r="373" spans="1:24" ht="56.25" customHeight="1">
      <c r="A373" s="882"/>
      <c r="B373" s="838"/>
      <c r="C373" s="841"/>
      <c r="D373" s="844"/>
      <c r="E373" s="93" t="s">
        <v>34</v>
      </c>
      <c r="F373" s="40" t="s">
        <v>22</v>
      </c>
      <c r="G373" s="297" t="s">
        <v>45</v>
      </c>
      <c r="H373" s="97">
        <f>'43.доп, турист'!D15</f>
        <v>100</v>
      </c>
      <c r="I373" s="97">
        <f>'43.доп, турист'!E15</f>
        <v>100</v>
      </c>
      <c r="J373" s="282">
        <f t="shared" ref="J373" si="53">IF(H373=0,0,IF(I373/H373*100&gt;100,100,I373/H373*100))</f>
        <v>100</v>
      </c>
      <c r="K373" s="821"/>
      <c r="L373" s="862"/>
      <c r="M373" s="882"/>
      <c r="N373" s="806"/>
      <c r="O373" s="801"/>
      <c r="P373" s="284">
        <f t="shared" si="43"/>
        <v>1</v>
      </c>
      <c r="Q373" s="284">
        <f t="shared" si="44"/>
        <v>1</v>
      </c>
    </row>
    <row r="374" spans="1:24" ht="33" customHeight="1">
      <c r="A374" s="882"/>
      <c r="B374" s="839"/>
      <c r="C374" s="842"/>
      <c r="D374" s="845"/>
      <c r="E374" s="295" t="s">
        <v>35</v>
      </c>
      <c r="F374" s="295" t="s">
        <v>94</v>
      </c>
      <c r="G374" s="295" t="s">
        <v>155</v>
      </c>
      <c r="H374" s="642">
        <f>'43.доп, турист'!H16</f>
        <v>372</v>
      </c>
      <c r="I374" s="296">
        <f>'43.доп, турист'!I16</f>
        <v>363</v>
      </c>
      <c r="J374" s="290">
        <f>IF(H374=0,0,IF(I374/H374*100&gt;100,100,I374/H374*100))</f>
        <v>97.58064516129032</v>
      </c>
      <c r="K374" s="305">
        <f>J374</f>
        <v>97.58064516129032</v>
      </c>
      <c r="L374" s="858"/>
      <c r="M374" s="882"/>
      <c r="N374" s="806"/>
      <c r="O374" s="801"/>
      <c r="P374" s="284">
        <f t="shared" si="43"/>
        <v>1</v>
      </c>
      <c r="Q374" s="284">
        <f t="shared" si="44"/>
        <v>1</v>
      </c>
    </row>
    <row r="375" spans="1:24" ht="47.25">
      <c r="A375" s="882"/>
      <c r="B375" s="837" t="s">
        <v>185</v>
      </c>
      <c r="C375" s="840" t="s">
        <v>334</v>
      </c>
      <c r="D375" s="843">
        <v>76</v>
      </c>
      <c r="E375" s="93" t="s">
        <v>34</v>
      </c>
      <c r="F375" s="457" t="s">
        <v>453</v>
      </c>
      <c r="G375" s="297" t="s">
        <v>45</v>
      </c>
      <c r="H375" s="97">
        <f>'44.доп соц-гуманит'!D13</f>
        <v>18.899999999999999</v>
      </c>
      <c r="I375" s="97">
        <f>'44.доп соц-гуманит'!E13</f>
        <v>18.100000000000001</v>
      </c>
      <c r="J375" s="282">
        <f t="shared" ref="J375" si="54">IF(H375=0,0,IF(I375/H375*100&gt;100,100,I375/H375*100))</f>
        <v>95.767195767195773</v>
      </c>
      <c r="K375" s="819">
        <f>IF(J376="-",SUM(J375:J377)/2,SUM(J375:J377)/3)</f>
        <v>98.58906525573191</v>
      </c>
      <c r="L375" s="856">
        <f>(K375+K378)/2</f>
        <v>82.604893844595992</v>
      </c>
      <c r="M375" s="882"/>
      <c r="N375" s="806"/>
      <c r="O375" s="801">
        <v>44</v>
      </c>
      <c r="P375" s="284">
        <f t="shared" si="43"/>
        <v>1</v>
      </c>
      <c r="Q375" s="284">
        <f t="shared" si="44"/>
        <v>1</v>
      </c>
      <c r="R375" s="92"/>
      <c r="T375" s="92"/>
      <c r="U375" s="92"/>
      <c r="V375" s="92"/>
      <c r="W375" s="92"/>
      <c r="X375" s="92"/>
    </row>
    <row r="376" spans="1:24" ht="56.25" customHeight="1">
      <c r="A376" s="882"/>
      <c r="B376" s="838"/>
      <c r="C376" s="841"/>
      <c r="D376" s="844"/>
      <c r="E376" s="93" t="s">
        <v>34</v>
      </c>
      <c r="F376" s="39" t="s">
        <v>71</v>
      </c>
      <c r="G376" s="297" t="s">
        <v>45</v>
      </c>
      <c r="H376" s="97">
        <f>'44.доп соц-гуманит'!D14</f>
        <v>13.7</v>
      </c>
      <c r="I376" s="97">
        <f>'44.доп соц-гуманит'!E14</f>
        <v>19.2</v>
      </c>
      <c r="J376" s="298">
        <f>IF(AND(H376=0,I376=0),"-",IF(I376/H376*100&gt;100,100,I376/H376*100))</f>
        <v>100</v>
      </c>
      <c r="K376" s="820"/>
      <c r="L376" s="862"/>
      <c r="M376" s="882"/>
      <c r="N376" s="806"/>
      <c r="O376" s="801"/>
      <c r="P376" s="284">
        <f t="shared" si="43"/>
        <v>1</v>
      </c>
      <c r="Q376" s="284">
        <f t="shared" si="44"/>
        <v>1</v>
      </c>
    </row>
    <row r="377" spans="1:24" ht="56.25" customHeight="1">
      <c r="A377" s="882"/>
      <c r="B377" s="838"/>
      <c r="C377" s="841"/>
      <c r="D377" s="844"/>
      <c r="E377" s="93" t="s">
        <v>34</v>
      </c>
      <c r="F377" s="40" t="s">
        <v>22</v>
      </c>
      <c r="G377" s="297" t="s">
        <v>45</v>
      </c>
      <c r="H377" s="97">
        <f>'44.доп соц-гуманит'!D15</f>
        <v>100</v>
      </c>
      <c r="I377" s="97">
        <f>'44.доп соц-гуманит'!E15</f>
        <v>100</v>
      </c>
      <c r="J377" s="282">
        <f t="shared" ref="J377" si="55">IF(H377=0,0,IF(I377/H377*100&gt;100,100,I377/H377*100))</f>
        <v>100</v>
      </c>
      <c r="K377" s="821"/>
      <c r="L377" s="862"/>
      <c r="M377" s="882"/>
      <c r="N377" s="806"/>
      <c r="O377" s="801"/>
      <c r="P377" s="284">
        <f t="shared" si="43"/>
        <v>1</v>
      </c>
      <c r="Q377" s="284">
        <f t="shared" si="44"/>
        <v>1</v>
      </c>
    </row>
    <row r="378" spans="1:24" ht="33" customHeight="1">
      <c r="A378" s="882"/>
      <c r="B378" s="839"/>
      <c r="C378" s="842"/>
      <c r="D378" s="845"/>
      <c r="E378" s="295" t="s">
        <v>35</v>
      </c>
      <c r="F378" s="295" t="s">
        <v>94</v>
      </c>
      <c r="G378" s="295" t="s">
        <v>155</v>
      </c>
      <c r="H378" s="642">
        <f>'44.доп соц-гуманит'!H16</f>
        <v>21040</v>
      </c>
      <c r="I378" s="296">
        <f>'44.доп соц-гуманит'!I16</f>
        <v>14017</v>
      </c>
      <c r="J378" s="290">
        <f>IF(H378=0,0,IF(I378/H378*100&gt;100,100,I378/H378*100))</f>
        <v>66.620722433460074</v>
      </c>
      <c r="K378" s="305">
        <f>J378</f>
        <v>66.620722433460074</v>
      </c>
      <c r="L378" s="858"/>
      <c r="M378" s="882"/>
      <c r="N378" s="806"/>
      <c r="O378" s="801"/>
      <c r="P378" s="284">
        <f t="shared" si="43"/>
        <v>1</v>
      </c>
      <c r="Q378" s="284">
        <f t="shared" si="44"/>
        <v>1</v>
      </c>
    </row>
    <row r="379" spans="1:24" ht="47.25">
      <c r="A379" s="882"/>
      <c r="B379" s="837" t="s">
        <v>186</v>
      </c>
      <c r="C379" s="840" t="s">
        <v>335</v>
      </c>
      <c r="D379" s="843">
        <v>77</v>
      </c>
      <c r="E379" s="93" t="s">
        <v>34</v>
      </c>
      <c r="F379" s="457" t="s">
        <v>453</v>
      </c>
      <c r="G379" s="297" t="s">
        <v>45</v>
      </c>
      <c r="H379" s="97">
        <f>'45.доп, н-у, НЕТ'!D13</f>
        <v>0</v>
      </c>
      <c r="I379" s="97">
        <f>'45.доп, н-у, НЕТ'!E13</f>
        <v>0</v>
      </c>
      <c r="J379" s="282">
        <f t="shared" ref="J379" si="56">IF(H379=0,0,IF(I379/H379*100&gt;100,100,I379/H379*100))</f>
        <v>0</v>
      </c>
      <c r="K379" s="819">
        <f>IF(J380="-",SUM(J379:J381)/2,SUM(J379:J381)/3)</f>
        <v>0</v>
      </c>
      <c r="L379" s="856">
        <f>(K379+K382)/2</f>
        <v>0</v>
      </c>
      <c r="M379" s="882"/>
      <c r="N379" s="847"/>
      <c r="O379" s="801">
        <v>45</v>
      </c>
      <c r="P379" s="284">
        <f t="shared" si="43"/>
        <v>0</v>
      </c>
      <c r="Q379" s="284">
        <f t="shared" si="44"/>
        <v>0</v>
      </c>
      <c r="R379" s="92"/>
      <c r="T379" s="92"/>
      <c r="U379" s="92"/>
      <c r="V379" s="92"/>
      <c r="W379" s="92"/>
      <c r="X379" s="92"/>
    </row>
    <row r="380" spans="1:24" ht="56.25" customHeight="1">
      <c r="A380" s="882"/>
      <c r="B380" s="838"/>
      <c r="C380" s="841"/>
      <c r="D380" s="844"/>
      <c r="E380" s="93" t="s">
        <v>34</v>
      </c>
      <c r="F380" s="39" t="s">
        <v>71</v>
      </c>
      <c r="G380" s="297" t="s">
        <v>45</v>
      </c>
      <c r="H380" s="97">
        <f>'45.доп, н-у, НЕТ'!D14</f>
        <v>0</v>
      </c>
      <c r="I380" s="97">
        <f>'45.доп, н-у, НЕТ'!E14</f>
        <v>0</v>
      </c>
      <c r="J380" s="298" t="str">
        <f>IF(AND(H380=0,I380=0),"-",IF(I380/H380*100&gt;100,100,I380/H380*100))</f>
        <v>-</v>
      </c>
      <c r="K380" s="820"/>
      <c r="L380" s="857"/>
      <c r="M380" s="882"/>
      <c r="N380" s="905"/>
      <c r="O380" s="801"/>
      <c r="P380" s="284">
        <f t="shared" si="43"/>
        <v>0</v>
      </c>
      <c r="Q380" s="284">
        <f t="shared" si="44"/>
        <v>0</v>
      </c>
    </row>
    <row r="381" spans="1:24" ht="56.25" customHeight="1">
      <c r="A381" s="882"/>
      <c r="B381" s="838"/>
      <c r="C381" s="841"/>
      <c r="D381" s="844"/>
      <c r="E381" s="93" t="s">
        <v>34</v>
      </c>
      <c r="F381" s="40" t="s">
        <v>22</v>
      </c>
      <c r="G381" s="297" t="s">
        <v>45</v>
      </c>
      <c r="H381" s="97">
        <f>'45.доп, н-у, НЕТ'!D15</f>
        <v>0</v>
      </c>
      <c r="I381" s="97">
        <f>'45.доп, н-у, НЕТ'!E15</f>
        <v>0</v>
      </c>
      <c r="J381" s="282">
        <f t="shared" ref="J381" si="57">IF(H381=0,0,IF(I381/H381*100&gt;100,100,I381/H381*100))</f>
        <v>0</v>
      </c>
      <c r="K381" s="821"/>
      <c r="L381" s="857"/>
      <c r="M381" s="882"/>
      <c r="N381" s="905"/>
      <c r="O381" s="801"/>
      <c r="P381" s="284">
        <f t="shared" si="43"/>
        <v>0</v>
      </c>
      <c r="Q381" s="284">
        <f t="shared" si="44"/>
        <v>0</v>
      </c>
    </row>
    <row r="382" spans="1:24" ht="33" customHeight="1">
      <c r="A382" s="882"/>
      <c r="B382" s="839"/>
      <c r="C382" s="842"/>
      <c r="D382" s="845"/>
      <c r="E382" s="295" t="s">
        <v>35</v>
      </c>
      <c r="F382" s="295" t="s">
        <v>94</v>
      </c>
      <c r="G382" s="295" t="s">
        <v>155</v>
      </c>
      <c r="H382" s="296">
        <f>'45.доп, н-у, НЕТ'!H16</f>
        <v>0</v>
      </c>
      <c r="I382" s="296">
        <f>'45.доп, н-у, НЕТ'!I16</f>
        <v>0</v>
      </c>
      <c r="J382" s="290">
        <f>IF(H382=0,0,IF(I382/H382*100&gt;100,100,I382/H382*100))</f>
        <v>0</v>
      </c>
      <c r="K382" s="305">
        <f>J382</f>
        <v>0</v>
      </c>
      <c r="L382" s="858"/>
      <c r="M382" s="882"/>
      <c r="N382" s="906"/>
      <c r="O382" s="801"/>
      <c r="P382" s="284">
        <f t="shared" si="43"/>
        <v>0</v>
      </c>
      <c r="Q382" s="284">
        <f t="shared" si="44"/>
        <v>0</v>
      </c>
    </row>
    <row r="383" spans="1:24" ht="31.5" customHeight="1">
      <c r="A383" s="882"/>
      <c r="B383" s="846" t="s">
        <v>235</v>
      </c>
      <c r="C383" s="863" t="s">
        <v>344</v>
      </c>
      <c r="D383" s="832" t="s">
        <v>36</v>
      </c>
      <c r="E383" s="93" t="s">
        <v>34</v>
      </c>
      <c r="F383" s="297" t="s">
        <v>341</v>
      </c>
      <c r="G383" s="301" t="s">
        <v>45</v>
      </c>
      <c r="H383" s="97">
        <f>'49.Содерж.детей (ОВЗ)'!D13</f>
        <v>0</v>
      </c>
      <c r="I383" s="97">
        <f>'49.Содерж.детей (ОВЗ)'!E13</f>
        <v>0</v>
      </c>
      <c r="J383" s="309" t="e">
        <f>IF(I383/H383*100&gt;100,100,I383/H383*100)</f>
        <v>#DIV/0!</v>
      </c>
      <c r="K383" s="864" t="e">
        <f>(J384+J383)/2</f>
        <v>#DIV/0!</v>
      </c>
      <c r="L383" s="817" t="e">
        <f>(K383+K385)/2</f>
        <v>#DIV/0!</v>
      </c>
      <c r="M383" s="882"/>
      <c r="N383" s="847"/>
      <c r="O383" s="801">
        <v>49</v>
      </c>
      <c r="P383" s="284">
        <f t="shared" si="43"/>
        <v>0</v>
      </c>
      <c r="Q383" s="284">
        <f t="shared" si="44"/>
        <v>0</v>
      </c>
    </row>
    <row r="384" spans="1:24" ht="31.5">
      <c r="A384" s="882"/>
      <c r="B384" s="846"/>
      <c r="C384" s="863"/>
      <c r="D384" s="833"/>
      <c r="E384" s="93" t="s">
        <v>34</v>
      </c>
      <c r="F384" s="297" t="s">
        <v>342</v>
      </c>
      <c r="G384" s="301" t="s">
        <v>45</v>
      </c>
      <c r="H384" s="97">
        <f>'49.Содерж.детей (ОВЗ)'!D14</f>
        <v>0</v>
      </c>
      <c r="I384" s="97">
        <f>'49.Содерж.детей (ОВЗ)'!E14</f>
        <v>0</v>
      </c>
      <c r="J384" s="309" t="e">
        <f>IF(I384/H384*100&gt;100,100,I384/H384*100)</f>
        <v>#DIV/0!</v>
      </c>
      <c r="K384" s="864"/>
      <c r="L384" s="818"/>
      <c r="M384" s="882"/>
      <c r="N384" s="848"/>
      <c r="O384" s="801"/>
      <c r="P384" s="284">
        <f t="shared" si="43"/>
        <v>0</v>
      </c>
      <c r="Q384" s="284">
        <f t="shared" si="44"/>
        <v>0</v>
      </c>
    </row>
    <row r="385" spans="1:17" ht="30.75" customHeight="1">
      <c r="A385" s="882"/>
      <c r="B385" s="846"/>
      <c r="C385" s="863"/>
      <c r="D385" s="833"/>
      <c r="E385" s="295" t="s">
        <v>35</v>
      </c>
      <c r="F385" s="295" t="s">
        <v>257</v>
      </c>
      <c r="G385" s="302" t="s">
        <v>44</v>
      </c>
      <c r="H385" s="300">
        <f>'49.Содерж.детей (ОВЗ)'!G15</f>
        <v>0</v>
      </c>
      <c r="I385" s="300">
        <f>'49.Содерж.детей (ОВЗ)'!H15</f>
        <v>0</v>
      </c>
      <c r="J385" s="385">
        <f>IF(H385=0,0,IF(I385/H385*100&gt;100,100,I385/H385*100))</f>
        <v>0</v>
      </c>
      <c r="K385" s="386">
        <f>J385</f>
        <v>0</v>
      </c>
      <c r="L385" s="818"/>
      <c r="M385" s="882"/>
      <c r="N385" s="848"/>
      <c r="O385" s="801"/>
      <c r="P385" s="284">
        <f t="shared" si="43"/>
        <v>0</v>
      </c>
      <c r="Q385" s="284">
        <f t="shared" si="44"/>
        <v>0</v>
      </c>
    </row>
    <row r="386" spans="1:17" ht="31.5">
      <c r="A386" s="882"/>
      <c r="B386" s="846" t="s">
        <v>343</v>
      </c>
      <c r="C386" s="863" t="s">
        <v>345</v>
      </c>
      <c r="D386" s="832" t="s">
        <v>36</v>
      </c>
      <c r="E386" s="93" t="s">
        <v>34</v>
      </c>
      <c r="F386" s="297" t="s">
        <v>341</v>
      </c>
      <c r="G386" s="301" t="s">
        <v>45</v>
      </c>
      <c r="H386" s="97">
        <f>'50.Содерж.детей (н-у)'!D13</f>
        <v>0</v>
      </c>
      <c r="I386" s="97">
        <f>'50.Содерж.детей (н-у)'!E13</f>
        <v>0</v>
      </c>
      <c r="J386" s="309" t="e">
        <f>IF(I386/H386*100&gt;100,100,I386/H386*100)</f>
        <v>#DIV/0!</v>
      </c>
      <c r="K386" s="864" t="e">
        <f>(J387+J386)/2</f>
        <v>#DIV/0!</v>
      </c>
      <c r="L386" s="817" t="e">
        <f>(K386+K388)/2</f>
        <v>#DIV/0!</v>
      </c>
      <c r="M386" s="882"/>
      <c r="N386" s="847"/>
      <c r="O386" s="801">
        <v>50</v>
      </c>
      <c r="P386" s="284">
        <f t="shared" si="43"/>
        <v>0</v>
      </c>
      <c r="Q386" s="284">
        <f t="shared" si="44"/>
        <v>0</v>
      </c>
    </row>
    <row r="387" spans="1:17" ht="31.5">
      <c r="A387" s="882"/>
      <c r="B387" s="846"/>
      <c r="C387" s="863"/>
      <c r="D387" s="833"/>
      <c r="E387" s="93" t="s">
        <v>34</v>
      </c>
      <c r="F387" s="297" t="s">
        <v>342</v>
      </c>
      <c r="G387" s="301" t="s">
        <v>45</v>
      </c>
      <c r="H387" s="97">
        <f>'50.Содерж.детей (н-у)'!D14</f>
        <v>0</v>
      </c>
      <c r="I387" s="97">
        <f>'50.Содерж.детей (н-у)'!E14</f>
        <v>0</v>
      </c>
      <c r="J387" s="309" t="e">
        <f>IF(I387/H387*100&gt;100,100,I387/H387*100)</f>
        <v>#DIV/0!</v>
      </c>
      <c r="K387" s="864"/>
      <c r="L387" s="818"/>
      <c r="M387" s="882"/>
      <c r="N387" s="848"/>
      <c r="O387" s="801"/>
      <c r="P387" s="284">
        <f t="shared" si="43"/>
        <v>0</v>
      </c>
      <c r="Q387" s="284">
        <f t="shared" si="44"/>
        <v>0</v>
      </c>
    </row>
    <row r="388" spans="1:17" ht="33.75" customHeight="1">
      <c r="A388" s="882"/>
      <c r="B388" s="846"/>
      <c r="C388" s="863"/>
      <c r="D388" s="833"/>
      <c r="E388" s="295" t="s">
        <v>35</v>
      </c>
      <c r="F388" s="295" t="s">
        <v>257</v>
      </c>
      <c r="G388" s="302" t="s">
        <v>44</v>
      </c>
      <c r="H388" s="300">
        <f>'50.Содерж.детей (н-у)'!G15</f>
        <v>0</v>
      </c>
      <c r="I388" s="300">
        <f>'50.Содерж.детей (н-у)'!H15</f>
        <v>0</v>
      </c>
      <c r="J388" s="385">
        <f>IF(H388=0,0,IF(I388/H388*100&gt;100,100,I388/H388*100))</f>
        <v>0</v>
      </c>
      <c r="K388" s="386">
        <f>J388</f>
        <v>0</v>
      </c>
      <c r="L388" s="818"/>
      <c r="M388" s="882"/>
      <c r="N388" s="848"/>
      <c r="O388" s="801"/>
      <c r="P388" s="284">
        <f t="shared" si="43"/>
        <v>0</v>
      </c>
      <c r="Q388" s="284">
        <f t="shared" si="44"/>
        <v>0</v>
      </c>
    </row>
    <row r="389" spans="1:17" ht="42.75" customHeight="1">
      <c r="A389" s="882"/>
      <c r="B389" s="835" t="s">
        <v>236</v>
      </c>
      <c r="C389" s="836" t="s">
        <v>336</v>
      </c>
      <c r="D389" s="832" t="s">
        <v>36</v>
      </c>
      <c r="E389" s="93" t="s">
        <v>34</v>
      </c>
      <c r="F389" s="98" t="s">
        <v>217</v>
      </c>
      <c r="G389" s="301" t="s">
        <v>45</v>
      </c>
      <c r="H389" s="97">
        <f>'46.Предост.пит.НОО'!D13</f>
        <v>0</v>
      </c>
      <c r="I389" s="97">
        <f>'46.Предост.пит.НОО'!E13</f>
        <v>0</v>
      </c>
      <c r="J389" s="298" t="str">
        <f>IF(AND(H389=0,I389=0),"-",IF(I389/H389*100&gt;100,100,I389/H389*100))</f>
        <v>-</v>
      </c>
      <c r="K389" s="304" t="str">
        <f t="shared" ref="K389:K394" si="58">J389</f>
        <v>-</v>
      </c>
      <c r="L389" s="817" t="e">
        <f>(K389+K390)/2</f>
        <v>#VALUE!</v>
      </c>
      <c r="M389" s="882"/>
      <c r="N389" s="847"/>
      <c r="O389" s="801">
        <v>46</v>
      </c>
      <c r="P389" s="284">
        <f t="shared" si="43"/>
        <v>0</v>
      </c>
      <c r="Q389" s="284">
        <f t="shared" si="44"/>
        <v>0</v>
      </c>
    </row>
    <row r="390" spans="1:17" ht="42.75" customHeight="1">
      <c r="A390" s="882"/>
      <c r="B390" s="835"/>
      <c r="C390" s="836"/>
      <c r="D390" s="833"/>
      <c r="E390" s="295" t="s">
        <v>35</v>
      </c>
      <c r="F390" s="299" t="s">
        <v>257</v>
      </c>
      <c r="G390" s="302" t="s">
        <v>44</v>
      </c>
      <c r="H390" s="300">
        <f>'46.Предост.пит.НОО'!G14</f>
        <v>0</v>
      </c>
      <c r="I390" s="300">
        <f>'46.Предост.пит.НОО'!H14</f>
        <v>0</v>
      </c>
      <c r="J390" s="303">
        <f>IF(H390=0,0,IF(I390/H390*100&gt;100,100,I390/H390*100))</f>
        <v>0</v>
      </c>
      <c r="K390" s="306">
        <f t="shared" si="58"/>
        <v>0</v>
      </c>
      <c r="L390" s="818"/>
      <c r="M390" s="882"/>
      <c r="N390" s="848"/>
      <c r="O390" s="801"/>
      <c r="P390" s="284">
        <f t="shared" ref="P390:P402" si="59">IF(H390&gt;0,1,0)</f>
        <v>0</v>
      </c>
      <c r="Q390" s="284">
        <f t="shared" ref="Q390:Q402" si="60">IF(I390&gt;0,1,0)</f>
        <v>0</v>
      </c>
    </row>
    <row r="391" spans="1:17" ht="31.5">
      <c r="A391" s="882"/>
      <c r="B391" s="846" t="s">
        <v>256</v>
      </c>
      <c r="C391" s="836" t="s">
        <v>337</v>
      </c>
      <c r="D391" s="832" t="s">
        <v>36</v>
      </c>
      <c r="E391" s="93" t="s">
        <v>34</v>
      </c>
      <c r="F391" s="98" t="s">
        <v>217</v>
      </c>
      <c r="G391" s="301" t="s">
        <v>45</v>
      </c>
      <c r="H391" s="97">
        <f>'47.Предост.пит.ООО'!D13</f>
        <v>0</v>
      </c>
      <c r="I391" s="97">
        <f>'47.Предост.пит.ООО'!E13</f>
        <v>0</v>
      </c>
      <c r="J391" s="298" t="str">
        <f>IF(AND(H391=0,I391=0),"-",IF(I391/H391*100&gt;100,100,I391/H391*100))</f>
        <v>-</v>
      </c>
      <c r="K391" s="304" t="str">
        <f t="shared" si="58"/>
        <v>-</v>
      </c>
      <c r="L391" s="817" t="e">
        <f>(K391+K392)/2</f>
        <v>#VALUE!</v>
      </c>
      <c r="M391" s="882"/>
      <c r="N391" s="847"/>
      <c r="O391" s="801">
        <v>47</v>
      </c>
      <c r="P391" s="284">
        <f t="shared" si="59"/>
        <v>0</v>
      </c>
      <c r="Q391" s="284">
        <f t="shared" si="60"/>
        <v>0</v>
      </c>
    </row>
    <row r="392" spans="1:17" ht="31.5">
      <c r="A392" s="882"/>
      <c r="B392" s="846"/>
      <c r="C392" s="836"/>
      <c r="D392" s="833"/>
      <c r="E392" s="295" t="s">
        <v>35</v>
      </c>
      <c r="F392" s="299" t="s">
        <v>257</v>
      </c>
      <c r="G392" s="302" t="s">
        <v>44</v>
      </c>
      <c r="H392" s="300">
        <f>'47.Предост.пит.ООО'!G14</f>
        <v>0</v>
      </c>
      <c r="I392" s="300">
        <f>'47.Предост.пит.ООО'!H14</f>
        <v>0</v>
      </c>
      <c r="J392" s="303">
        <f>IF(H392=0,0,IF(I392/H392*100&gt;100,100,I392/H392*100))</f>
        <v>0</v>
      </c>
      <c r="K392" s="306">
        <f t="shared" si="58"/>
        <v>0</v>
      </c>
      <c r="L392" s="818"/>
      <c r="M392" s="882"/>
      <c r="N392" s="848"/>
      <c r="O392" s="801"/>
      <c r="P392" s="284">
        <f t="shared" si="59"/>
        <v>0</v>
      </c>
      <c r="Q392" s="284">
        <f t="shared" si="60"/>
        <v>0</v>
      </c>
    </row>
    <row r="393" spans="1:17" ht="31.5">
      <c r="A393" s="882"/>
      <c r="B393" s="835" t="s">
        <v>339</v>
      </c>
      <c r="C393" s="836" t="s">
        <v>338</v>
      </c>
      <c r="D393" s="832" t="s">
        <v>36</v>
      </c>
      <c r="E393" s="93" t="s">
        <v>34</v>
      </c>
      <c r="F393" s="98" t="s">
        <v>217</v>
      </c>
      <c r="G393" s="301" t="s">
        <v>45</v>
      </c>
      <c r="H393" s="97">
        <f>'48.Предост.пит.СОО'!D13</f>
        <v>0</v>
      </c>
      <c r="I393" s="97">
        <f>'48.Предост.пит.СОО'!E13</f>
        <v>0</v>
      </c>
      <c r="J393" s="298" t="str">
        <f>IF(AND(H393=0,I393=0),"-",IF(I393/H393*100&gt;100,100,I393/H393*100))</f>
        <v>-</v>
      </c>
      <c r="K393" s="304" t="str">
        <f t="shared" si="58"/>
        <v>-</v>
      </c>
      <c r="L393" s="817" t="e">
        <f>(K393+K394)/2</f>
        <v>#VALUE!</v>
      </c>
      <c r="M393" s="882"/>
      <c r="N393" s="847"/>
      <c r="O393" s="801">
        <v>48</v>
      </c>
      <c r="P393" s="284">
        <f t="shared" si="59"/>
        <v>0</v>
      </c>
      <c r="Q393" s="284">
        <f t="shared" si="60"/>
        <v>0</v>
      </c>
    </row>
    <row r="394" spans="1:17" ht="31.5">
      <c r="A394" s="882"/>
      <c r="B394" s="835"/>
      <c r="C394" s="836"/>
      <c r="D394" s="833"/>
      <c r="E394" s="295" t="s">
        <v>35</v>
      </c>
      <c r="F394" s="299" t="s">
        <v>257</v>
      </c>
      <c r="G394" s="302" t="s">
        <v>44</v>
      </c>
      <c r="H394" s="300">
        <f>'48.Предост.пит.СОО'!G14</f>
        <v>0</v>
      </c>
      <c r="I394" s="300">
        <f>'48.Предост.пит.СОО'!H14</f>
        <v>0</v>
      </c>
      <c r="J394" s="303">
        <f>IF(H394=0,0,IF(I394/H394*100&gt;100,100,I394/H394*100))</f>
        <v>0</v>
      </c>
      <c r="K394" s="306">
        <f t="shared" si="58"/>
        <v>0</v>
      </c>
      <c r="L394" s="818"/>
      <c r="M394" s="882"/>
      <c r="N394" s="848"/>
      <c r="O394" s="801"/>
      <c r="P394" s="284">
        <f t="shared" si="59"/>
        <v>0</v>
      </c>
      <c r="Q394" s="284">
        <f t="shared" si="60"/>
        <v>0</v>
      </c>
    </row>
    <row r="395" spans="1:17" ht="3.75" customHeight="1">
      <c r="A395" s="882"/>
      <c r="B395" s="835" t="s">
        <v>371</v>
      </c>
      <c r="C395" s="830" t="s">
        <v>370</v>
      </c>
      <c r="D395" s="832" t="s">
        <v>36</v>
      </c>
      <c r="E395" s="93" t="s">
        <v>34</v>
      </c>
      <c r="F395" s="98"/>
      <c r="G395" s="301"/>
      <c r="H395" s="97"/>
      <c r="I395" s="97"/>
      <c r="J395" s="387"/>
      <c r="K395" s="834">
        <f>(J396+J395)/1</f>
        <v>100</v>
      </c>
      <c r="L395" s="817">
        <f>(K395+K397)/2</f>
        <v>100</v>
      </c>
      <c r="M395" s="882"/>
      <c r="N395" s="847"/>
      <c r="O395" s="801">
        <v>51</v>
      </c>
      <c r="P395" s="284">
        <f t="shared" si="59"/>
        <v>0</v>
      </c>
      <c r="Q395" s="284">
        <f t="shared" si="60"/>
        <v>0</v>
      </c>
    </row>
    <row r="396" spans="1:17" ht="40.5" customHeight="1">
      <c r="A396" s="882"/>
      <c r="B396" s="835"/>
      <c r="C396" s="830"/>
      <c r="D396" s="833"/>
      <c r="E396" s="93" t="s">
        <v>34</v>
      </c>
      <c r="F396" s="98" t="s">
        <v>290</v>
      </c>
      <c r="G396" s="301" t="s">
        <v>45</v>
      </c>
      <c r="H396" s="97">
        <f>'51.Организ.отдыха (СШ)'!C13</f>
        <v>100</v>
      </c>
      <c r="I396" s="97">
        <f>'51.Организ.отдыха (СШ)'!D13</f>
        <v>100</v>
      </c>
      <c r="J396" s="387">
        <f>IF(I396/H396*100&gt;100,100,I396/H396*100)</f>
        <v>100</v>
      </c>
      <c r="K396" s="834"/>
      <c r="L396" s="818"/>
      <c r="M396" s="882"/>
      <c r="N396" s="848"/>
      <c r="O396" s="801"/>
      <c r="P396" s="284">
        <f t="shared" si="59"/>
        <v>1</v>
      </c>
      <c r="Q396" s="284">
        <f t="shared" si="60"/>
        <v>1</v>
      </c>
    </row>
    <row r="397" spans="1:17" ht="31.5">
      <c r="A397" s="882"/>
      <c r="B397" s="835"/>
      <c r="C397" s="831"/>
      <c r="D397" s="833"/>
      <c r="E397" s="295" t="s">
        <v>35</v>
      </c>
      <c r="F397" s="295" t="s">
        <v>257</v>
      </c>
      <c r="G397" s="302" t="s">
        <v>44</v>
      </c>
      <c r="H397" s="643">
        <f>'51.Организ.отдыха (СШ)'!G14</f>
        <v>240</v>
      </c>
      <c r="I397" s="300">
        <f>'51.Организ.отдыха (СШ)'!H14</f>
        <v>240</v>
      </c>
      <c r="J397" s="385">
        <f>IF(H397=0,0,IF(I397/H397*100&gt;100,100,I397/H397*100))</f>
        <v>100</v>
      </c>
      <c r="K397" s="386">
        <f>J397</f>
        <v>100</v>
      </c>
      <c r="L397" s="818"/>
      <c r="M397" s="882"/>
      <c r="N397" s="874"/>
      <c r="O397" s="801"/>
      <c r="P397" s="284">
        <f t="shared" si="59"/>
        <v>1</v>
      </c>
      <c r="Q397" s="284">
        <f t="shared" si="60"/>
        <v>1</v>
      </c>
    </row>
    <row r="398" spans="1:17" ht="35.25" customHeight="1">
      <c r="A398" s="882"/>
      <c r="B398" s="829" t="s">
        <v>372</v>
      </c>
      <c r="C398" s="830" t="s">
        <v>369</v>
      </c>
      <c r="D398" s="832" t="s">
        <v>36</v>
      </c>
      <c r="E398" s="93" t="s">
        <v>34</v>
      </c>
      <c r="F398" s="98" t="s">
        <v>289</v>
      </c>
      <c r="G398" s="301" t="s">
        <v>45</v>
      </c>
      <c r="H398" s="97">
        <f>'52.Организ.отдыха (ЛОЛ)'!C10</f>
        <v>0</v>
      </c>
      <c r="I398" s="97">
        <f>'52.Организ.отдыха (ЛОЛ)'!D10</f>
        <v>0</v>
      </c>
      <c r="J398" s="387" t="e">
        <f>IF(I398/H398*100&gt;100,100,I398/H398*100)</f>
        <v>#DIV/0!</v>
      </c>
      <c r="K398" s="834" t="e">
        <f>(J401+J399+J400+J398)/4</f>
        <v>#DIV/0!</v>
      </c>
      <c r="L398" s="817" t="e">
        <f>(K398+K402)/2</f>
        <v>#DIV/0!</v>
      </c>
      <c r="M398" s="882"/>
      <c r="N398" s="847"/>
      <c r="O398" s="801">
        <v>52</v>
      </c>
      <c r="P398" s="284">
        <f t="shared" si="59"/>
        <v>0</v>
      </c>
      <c r="Q398" s="284">
        <f t="shared" si="60"/>
        <v>0</v>
      </c>
    </row>
    <row r="399" spans="1:17" ht="35.25" customHeight="1">
      <c r="A399" s="882"/>
      <c r="B399" s="829"/>
      <c r="C399" s="830"/>
      <c r="D399" s="832"/>
      <c r="E399" s="93" t="s">
        <v>34</v>
      </c>
      <c r="F399" s="98" t="s">
        <v>374</v>
      </c>
      <c r="G399" s="301" t="s">
        <v>45</v>
      </c>
      <c r="H399" s="97">
        <f>'52.Организ.отдыха (ЛОЛ)'!C11</f>
        <v>0</v>
      </c>
      <c r="I399" s="97">
        <f>'52.Организ.отдыха (ЛОЛ)'!D11</f>
        <v>0</v>
      </c>
      <c r="J399" s="387" t="e">
        <f t="shared" ref="J399:J400" si="61">IF(I399/H399*100&gt;100,100,I399/H399*100)</f>
        <v>#DIV/0!</v>
      </c>
      <c r="K399" s="834"/>
      <c r="L399" s="817"/>
      <c r="M399" s="882"/>
      <c r="N399" s="848"/>
      <c r="O399" s="801"/>
      <c r="P399" s="284">
        <f t="shared" si="59"/>
        <v>0</v>
      </c>
      <c r="Q399" s="284">
        <f t="shared" si="60"/>
        <v>0</v>
      </c>
    </row>
    <row r="400" spans="1:17" ht="35.25" customHeight="1">
      <c r="A400" s="882"/>
      <c r="B400" s="829"/>
      <c r="C400" s="830"/>
      <c r="D400" s="832"/>
      <c r="E400" s="93" t="s">
        <v>34</v>
      </c>
      <c r="F400" s="98" t="s">
        <v>290</v>
      </c>
      <c r="G400" s="301" t="s">
        <v>45</v>
      </c>
      <c r="H400" s="97">
        <f>'52.Организ.отдыха (ЛОЛ)'!C12</f>
        <v>0</v>
      </c>
      <c r="I400" s="97">
        <f>'52.Организ.отдыха (ЛОЛ)'!D12</f>
        <v>0</v>
      </c>
      <c r="J400" s="387" t="e">
        <f t="shared" si="61"/>
        <v>#DIV/0!</v>
      </c>
      <c r="K400" s="834"/>
      <c r="L400" s="817"/>
      <c r="M400" s="882"/>
      <c r="N400" s="848"/>
      <c r="O400" s="801"/>
      <c r="P400" s="284">
        <f t="shared" si="59"/>
        <v>0</v>
      </c>
      <c r="Q400" s="284">
        <f t="shared" si="60"/>
        <v>0</v>
      </c>
    </row>
    <row r="401" spans="1:17" ht="35.25" customHeight="1">
      <c r="A401" s="882"/>
      <c r="B401" s="829"/>
      <c r="C401" s="830"/>
      <c r="D401" s="833"/>
      <c r="E401" s="93" t="s">
        <v>34</v>
      </c>
      <c r="F401" s="98" t="s">
        <v>375</v>
      </c>
      <c r="G401" s="301" t="s">
        <v>45</v>
      </c>
      <c r="H401" s="97">
        <f>'52.Организ.отдыха (ЛОЛ)'!C13</f>
        <v>0</v>
      </c>
      <c r="I401" s="97">
        <f>'52.Организ.отдыха (ЛОЛ)'!D13</f>
        <v>0</v>
      </c>
      <c r="J401" s="387" t="e">
        <f>IF(I401/H401*100&gt;100,100,I401/H401*100)</f>
        <v>#DIV/0!</v>
      </c>
      <c r="K401" s="834"/>
      <c r="L401" s="818"/>
      <c r="M401" s="882"/>
      <c r="N401" s="848"/>
      <c r="O401" s="801"/>
      <c r="P401" s="284">
        <f t="shared" si="59"/>
        <v>0</v>
      </c>
      <c r="Q401" s="284">
        <f t="shared" si="60"/>
        <v>0</v>
      </c>
    </row>
    <row r="402" spans="1:17" ht="35.25" customHeight="1">
      <c r="A402" s="882"/>
      <c r="B402" s="829"/>
      <c r="C402" s="831"/>
      <c r="D402" s="833"/>
      <c r="E402" s="295" t="s">
        <v>35</v>
      </c>
      <c r="F402" s="295" t="s">
        <v>257</v>
      </c>
      <c r="G402" s="302" t="s">
        <v>44</v>
      </c>
      <c r="H402" s="300">
        <f>'52.Организ.отдыха (ЛОЛ)'!G14</f>
        <v>0</v>
      </c>
      <c r="I402" s="300">
        <f>'52.Организ.отдыха (ЛОЛ)'!H14</f>
        <v>0</v>
      </c>
      <c r="J402" s="385">
        <f>IF(H402=0,0,IF(I402/H402*100&gt;100,100,I402/H402*100))</f>
        <v>0</v>
      </c>
      <c r="K402" s="386">
        <f>J402</f>
        <v>0</v>
      </c>
      <c r="L402" s="818"/>
      <c r="M402" s="882"/>
      <c r="N402" s="874"/>
      <c r="O402" s="801"/>
      <c r="P402" s="284">
        <f t="shared" si="59"/>
        <v>0</v>
      </c>
      <c r="Q402" s="284">
        <f t="shared" si="60"/>
        <v>0</v>
      </c>
    </row>
    <row r="403" spans="1:17" ht="15" customHeight="1">
      <c r="A403" s="163"/>
      <c r="H403" s="284"/>
      <c r="I403" s="284"/>
      <c r="J403" s="284"/>
      <c r="M403" s="163"/>
    </row>
    <row r="404" spans="1:17" ht="15" customHeight="1">
      <c r="A404" s="163"/>
      <c r="M404" s="163"/>
    </row>
    <row r="405" spans="1:17" ht="15" customHeight="1">
      <c r="A405" s="163"/>
      <c r="M405" s="163"/>
    </row>
    <row r="406" spans="1:17" ht="15" customHeight="1"/>
    <row r="407" spans="1:17" ht="15" customHeight="1"/>
    <row r="408" spans="1:17" ht="15" customHeight="1"/>
    <row r="409" spans="1:17" ht="15" customHeight="1">
      <c r="A409" s="164" t="s">
        <v>212</v>
      </c>
      <c r="F409" s="284" t="s">
        <v>494</v>
      </c>
      <c r="M409" s="99"/>
    </row>
    <row r="410" spans="1:17" ht="15" customHeight="1"/>
    <row r="411" spans="1:17" ht="15" customHeight="1">
      <c r="A411" s="284" t="s">
        <v>394</v>
      </c>
    </row>
    <row r="412" spans="1:17" ht="15" customHeight="1"/>
    <row r="413" spans="1:17" ht="15" customHeight="1"/>
    <row r="414" spans="1:17" ht="15" customHeight="1"/>
    <row r="415" spans="1:17" ht="15" customHeight="1"/>
    <row r="416" spans="1:17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8.75" customHeight="1"/>
    <row r="622" ht="18.75" customHeight="1"/>
  </sheetData>
  <autoFilter ref="A3:X402"/>
  <mergeCells count="589">
    <mergeCell ref="B371:B374"/>
    <mergeCell ref="N375:N378"/>
    <mergeCell ref="L379:L382"/>
    <mergeCell ref="N379:N382"/>
    <mergeCell ref="N383:N385"/>
    <mergeCell ref="B386:B388"/>
    <mergeCell ref="C386:C388"/>
    <mergeCell ref="D386:D388"/>
    <mergeCell ref="K386:K387"/>
    <mergeCell ref="L386:L388"/>
    <mergeCell ref="N386:N388"/>
    <mergeCell ref="N371:N374"/>
    <mergeCell ref="N367:N370"/>
    <mergeCell ref="N363:N366"/>
    <mergeCell ref="N355:N358"/>
    <mergeCell ref="B305:B309"/>
    <mergeCell ref="C305:C309"/>
    <mergeCell ref="D305:D309"/>
    <mergeCell ref="K305:K308"/>
    <mergeCell ref="L305:L309"/>
    <mergeCell ref="N305:N309"/>
    <mergeCell ref="B310:B314"/>
    <mergeCell ref="C310:C314"/>
    <mergeCell ref="D310:D314"/>
    <mergeCell ref="K310:K313"/>
    <mergeCell ref="L310:L314"/>
    <mergeCell ref="N310:N314"/>
    <mergeCell ref="N359:N362"/>
    <mergeCell ref="K363:K365"/>
    <mergeCell ref="L363:L366"/>
    <mergeCell ref="B367:B370"/>
    <mergeCell ref="C367:C370"/>
    <mergeCell ref="D367:D370"/>
    <mergeCell ref="K367:K369"/>
    <mergeCell ref="L367:L370"/>
    <mergeCell ref="B345:B349"/>
    <mergeCell ref="N350:N354"/>
    <mergeCell ref="N295:N299"/>
    <mergeCell ref="B300:B304"/>
    <mergeCell ref="C300:C304"/>
    <mergeCell ref="D300:D304"/>
    <mergeCell ref="K300:K303"/>
    <mergeCell ref="L300:L304"/>
    <mergeCell ref="N300:N304"/>
    <mergeCell ref="B285:B289"/>
    <mergeCell ref="C285:C289"/>
    <mergeCell ref="D285:D289"/>
    <mergeCell ref="K285:K288"/>
    <mergeCell ref="L285:L289"/>
    <mergeCell ref="N285:N289"/>
    <mergeCell ref="B290:B294"/>
    <mergeCell ref="C290:C294"/>
    <mergeCell ref="D290:D294"/>
    <mergeCell ref="K290:K293"/>
    <mergeCell ref="L290:L294"/>
    <mergeCell ref="N290:N294"/>
    <mergeCell ref="B295:B299"/>
    <mergeCell ref="C295:C299"/>
    <mergeCell ref="D295:D299"/>
    <mergeCell ref="K295:K298"/>
    <mergeCell ref="N335:N339"/>
    <mergeCell ref="B340:B344"/>
    <mergeCell ref="C340:C344"/>
    <mergeCell ref="D340:D344"/>
    <mergeCell ref="K340:K343"/>
    <mergeCell ref="L340:L344"/>
    <mergeCell ref="N340:N344"/>
    <mergeCell ref="C345:C349"/>
    <mergeCell ref="D345:D349"/>
    <mergeCell ref="K345:K348"/>
    <mergeCell ref="L345:L349"/>
    <mergeCell ref="N345:N349"/>
    <mergeCell ref="N255:N259"/>
    <mergeCell ref="B265:B269"/>
    <mergeCell ref="C265:C269"/>
    <mergeCell ref="D265:D269"/>
    <mergeCell ref="N265:N269"/>
    <mergeCell ref="B270:B274"/>
    <mergeCell ref="C270:C274"/>
    <mergeCell ref="D270:D274"/>
    <mergeCell ref="L270:L274"/>
    <mergeCell ref="K270:K273"/>
    <mergeCell ref="N270:N274"/>
    <mergeCell ref="K255:K258"/>
    <mergeCell ref="L255:L259"/>
    <mergeCell ref="L265:L269"/>
    <mergeCell ref="K265:K268"/>
    <mergeCell ref="K260:K263"/>
    <mergeCell ref="L260:L264"/>
    <mergeCell ref="N220:N224"/>
    <mergeCell ref="N225:N229"/>
    <mergeCell ref="K220:K223"/>
    <mergeCell ref="K225:K228"/>
    <mergeCell ref="B240:B244"/>
    <mergeCell ref="C240:C244"/>
    <mergeCell ref="D240:D244"/>
    <mergeCell ref="K240:K243"/>
    <mergeCell ref="L240:L244"/>
    <mergeCell ref="N240:N244"/>
    <mergeCell ref="N145:N149"/>
    <mergeCell ref="L145:L149"/>
    <mergeCell ref="K145:K148"/>
    <mergeCell ref="B150:B154"/>
    <mergeCell ref="C150:C154"/>
    <mergeCell ref="D150:D154"/>
    <mergeCell ref="K150:K153"/>
    <mergeCell ref="L150:L154"/>
    <mergeCell ref="N150:N154"/>
    <mergeCell ref="B245:B249"/>
    <mergeCell ref="B250:B254"/>
    <mergeCell ref="K250:K253"/>
    <mergeCell ref="L250:L254"/>
    <mergeCell ref="B260:B264"/>
    <mergeCell ref="C260:C264"/>
    <mergeCell ref="D260:D264"/>
    <mergeCell ref="B145:B149"/>
    <mergeCell ref="C145:C149"/>
    <mergeCell ref="D145:D149"/>
    <mergeCell ref="C220:C224"/>
    <mergeCell ref="C225:C229"/>
    <mergeCell ref="D220:D224"/>
    <mergeCell ref="D225:D229"/>
    <mergeCell ref="L220:L224"/>
    <mergeCell ref="L225:L229"/>
    <mergeCell ref="B255:B259"/>
    <mergeCell ref="C255:C259"/>
    <mergeCell ref="D255:D259"/>
    <mergeCell ref="C250:C254"/>
    <mergeCell ref="D250:D254"/>
    <mergeCell ref="L185:L189"/>
    <mergeCell ref="C165:C169"/>
    <mergeCell ref="D165:D169"/>
    <mergeCell ref="B325:B329"/>
    <mergeCell ref="C325:C329"/>
    <mergeCell ref="D325:D329"/>
    <mergeCell ref="K325:K328"/>
    <mergeCell ref="L325:L329"/>
    <mergeCell ref="B280:B284"/>
    <mergeCell ref="B315:B319"/>
    <mergeCell ref="B275:B279"/>
    <mergeCell ref="C275:C279"/>
    <mergeCell ref="D275:D279"/>
    <mergeCell ref="K275:K278"/>
    <mergeCell ref="L275:L279"/>
    <mergeCell ref="L295:L299"/>
    <mergeCell ref="K165:K168"/>
    <mergeCell ref="L165:L169"/>
    <mergeCell ref="L180:L184"/>
    <mergeCell ref="C245:C249"/>
    <mergeCell ref="D245:D249"/>
    <mergeCell ref="K245:K248"/>
    <mergeCell ref="L245:L249"/>
    <mergeCell ref="C230:C234"/>
    <mergeCell ref="D230:D234"/>
    <mergeCell ref="K230:K233"/>
    <mergeCell ref="L230:L234"/>
    <mergeCell ref="B25:B29"/>
    <mergeCell ref="C25:C29"/>
    <mergeCell ref="C135:C139"/>
    <mergeCell ref="C140:C144"/>
    <mergeCell ref="N120:N124"/>
    <mergeCell ref="L120:L124"/>
    <mergeCell ref="N30:N34"/>
    <mergeCell ref="N40:N44"/>
    <mergeCell ref="N45:N49"/>
    <mergeCell ref="N60:N64"/>
    <mergeCell ref="N65:N69"/>
    <mergeCell ref="N70:N74"/>
    <mergeCell ref="N75:N79"/>
    <mergeCell ref="N85:N89"/>
    <mergeCell ref="N90:N94"/>
    <mergeCell ref="K35:K38"/>
    <mergeCell ref="K50:K53"/>
    <mergeCell ref="K55:K58"/>
    <mergeCell ref="L80:L84"/>
    <mergeCell ref="K80:K83"/>
    <mergeCell ref="N80:N84"/>
    <mergeCell ref="K110:K113"/>
    <mergeCell ref="K125:K128"/>
    <mergeCell ref="K130:K133"/>
    <mergeCell ref="D5:D9"/>
    <mergeCell ref="N389:N390"/>
    <mergeCell ref="N391:N392"/>
    <mergeCell ref="N165:N169"/>
    <mergeCell ref="C175:C179"/>
    <mergeCell ref="D175:D179"/>
    <mergeCell ref="L5:L9"/>
    <mergeCell ref="N5:N9"/>
    <mergeCell ref="L15:L19"/>
    <mergeCell ref="N15:N19"/>
    <mergeCell ref="N115:N119"/>
    <mergeCell ref="L175:L179"/>
    <mergeCell ref="C155:C159"/>
    <mergeCell ref="C280:C284"/>
    <mergeCell ref="D280:D284"/>
    <mergeCell ref="K280:K283"/>
    <mergeCell ref="L280:L284"/>
    <mergeCell ref="C315:C319"/>
    <mergeCell ref="D315:D319"/>
    <mergeCell ref="K315:K318"/>
    <mergeCell ref="L315:L319"/>
    <mergeCell ref="C185:C189"/>
    <mergeCell ref="D185:D189"/>
    <mergeCell ref="K185:K188"/>
    <mergeCell ref="N275:N279"/>
    <mergeCell ref="N315:N319"/>
    <mergeCell ref="N320:N324"/>
    <mergeCell ref="N395:N397"/>
    <mergeCell ref="N398:N402"/>
    <mergeCell ref="L391:L392"/>
    <mergeCell ref="L393:L394"/>
    <mergeCell ref="N140:N144"/>
    <mergeCell ref="A2:N2"/>
    <mergeCell ref="K5:K8"/>
    <mergeCell ref="B10:B14"/>
    <mergeCell ref="C10:C14"/>
    <mergeCell ref="D10:D14"/>
    <mergeCell ref="K10:K13"/>
    <mergeCell ref="L10:L14"/>
    <mergeCell ref="N10:N14"/>
    <mergeCell ref="N20:N24"/>
    <mergeCell ref="B20:B24"/>
    <mergeCell ref="C20:C24"/>
    <mergeCell ref="D20:D24"/>
    <mergeCell ref="K20:K23"/>
    <mergeCell ref="L20:L24"/>
    <mergeCell ref="A5:A402"/>
    <mergeCell ref="C5:C9"/>
    <mergeCell ref="N325:N329"/>
    <mergeCell ref="N330:N334"/>
    <mergeCell ref="N280:N284"/>
    <mergeCell ref="N250:N254"/>
    <mergeCell ref="N95:N99"/>
    <mergeCell ref="N105:N109"/>
    <mergeCell ref="N135:N139"/>
    <mergeCell ref="N155:N159"/>
    <mergeCell ref="N160:N164"/>
    <mergeCell ref="N170:N174"/>
    <mergeCell ref="N185:N189"/>
    <mergeCell ref="N190:N194"/>
    <mergeCell ref="N100:N104"/>
    <mergeCell ref="N175:N179"/>
    <mergeCell ref="N180:N184"/>
    <mergeCell ref="N235:N239"/>
    <mergeCell ref="N205:N209"/>
    <mergeCell ref="N110:N114"/>
    <mergeCell ref="N195:N199"/>
    <mergeCell ref="N210:N214"/>
    <mergeCell ref="N215:N219"/>
    <mergeCell ref="N230:N234"/>
    <mergeCell ref="N245:N249"/>
    <mergeCell ref="N260:N264"/>
    <mergeCell ref="B205:B209"/>
    <mergeCell ref="C205:C209"/>
    <mergeCell ref="D205:D209"/>
    <mergeCell ref="L205:L209"/>
    <mergeCell ref="K205:K208"/>
    <mergeCell ref="K160:K163"/>
    <mergeCell ref="L160:L164"/>
    <mergeCell ref="B170:B174"/>
    <mergeCell ref="C170:C174"/>
    <mergeCell ref="D170:D174"/>
    <mergeCell ref="K170:K173"/>
    <mergeCell ref="L170:L174"/>
    <mergeCell ref="B190:B194"/>
    <mergeCell ref="C190:C194"/>
    <mergeCell ref="D190:D194"/>
    <mergeCell ref="K190:K193"/>
    <mergeCell ref="L190:L194"/>
    <mergeCell ref="B165:B169"/>
    <mergeCell ref="B175:B179"/>
    <mergeCell ref="B180:B184"/>
    <mergeCell ref="C180:C184"/>
    <mergeCell ref="D180:D184"/>
    <mergeCell ref="K175:K178"/>
    <mergeCell ref="K180:K183"/>
    <mergeCell ref="B185:B189"/>
    <mergeCell ref="B155:B159"/>
    <mergeCell ref="D155:D159"/>
    <mergeCell ref="K155:K158"/>
    <mergeCell ref="L155:L159"/>
    <mergeCell ref="B90:B94"/>
    <mergeCell ref="C90:C94"/>
    <mergeCell ref="D90:D94"/>
    <mergeCell ref="K90:K93"/>
    <mergeCell ref="L90:L94"/>
    <mergeCell ref="B135:B139"/>
    <mergeCell ref="D135:D139"/>
    <mergeCell ref="K135:K138"/>
    <mergeCell ref="L135:L139"/>
    <mergeCell ref="B115:B119"/>
    <mergeCell ref="C115:C119"/>
    <mergeCell ref="D115:D119"/>
    <mergeCell ref="K115:K118"/>
    <mergeCell ref="L115:L119"/>
    <mergeCell ref="B120:B124"/>
    <mergeCell ref="C120:C124"/>
    <mergeCell ref="B160:B164"/>
    <mergeCell ref="C160:C164"/>
    <mergeCell ref="D160:D164"/>
    <mergeCell ref="B140:B144"/>
    <mergeCell ref="D140:D144"/>
    <mergeCell ref="K140:K143"/>
    <mergeCell ref="L140:L144"/>
    <mergeCell ref="B105:B109"/>
    <mergeCell ref="C105:C109"/>
    <mergeCell ref="D105:D109"/>
    <mergeCell ref="K105:K108"/>
    <mergeCell ref="L105:L109"/>
    <mergeCell ref="D125:D129"/>
    <mergeCell ref="D130:D134"/>
    <mergeCell ref="C125:C129"/>
    <mergeCell ref="B125:B129"/>
    <mergeCell ref="B130:B134"/>
    <mergeCell ref="C130:C134"/>
    <mergeCell ref="L110:L114"/>
    <mergeCell ref="B95:B99"/>
    <mergeCell ref="C95:C99"/>
    <mergeCell ref="D95:D99"/>
    <mergeCell ref="K95:K98"/>
    <mergeCell ref="L95:L99"/>
    <mergeCell ref="D120:D124"/>
    <mergeCell ref="K120:K123"/>
    <mergeCell ref="B110:B114"/>
    <mergeCell ref="C110:C114"/>
    <mergeCell ref="D110:D114"/>
    <mergeCell ref="L30:L34"/>
    <mergeCell ref="L40:L44"/>
    <mergeCell ref="L45:L49"/>
    <mergeCell ref="L25:L29"/>
    <mergeCell ref="N25:N29"/>
    <mergeCell ref="B15:B19"/>
    <mergeCell ref="C15:C19"/>
    <mergeCell ref="D15:D19"/>
    <mergeCell ref="K15:K18"/>
    <mergeCell ref="K25:K28"/>
    <mergeCell ref="B30:B34"/>
    <mergeCell ref="C30:C34"/>
    <mergeCell ref="D30:D34"/>
    <mergeCell ref="K30:K33"/>
    <mergeCell ref="B40:B44"/>
    <mergeCell ref="C40:C44"/>
    <mergeCell ref="D40:D44"/>
    <mergeCell ref="K40:K43"/>
    <mergeCell ref="B45:B49"/>
    <mergeCell ref="C45:C49"/>
    <mergeCell ref="D45:D49"/>
    <mergeCell ref="K45:K48"/>
    <mergeCell ref="M5:M402"/>
    <mergeCell ref="B5:B9"/>
    <mergeCell ref="D25:D29"/>
    <mergeCell ref="L60:L64"/>
    <mergeCell ref="C65:C69"/>
    <mergeCell ref="B60:B64"/>
    <mergeCell ref="C60:C64"/>
    <mergeCell ref="D60:D64"/>
    <mergeCell ref="K60:K63"/>
    <mergeCell ref="B65:B69"/>
    <mergeCell ref="B100:B104"/>
    <mergeCell ref="C100:C104"/>
    <mergeCell ref="D100:D104"/>
    <mergeCell ref="K100:K103"/>
    <mergeCell ref="L100:L104"/>
    <mergeCell ref="B85:B89"/>
    <mergeCell ref="C85:C89"/>
    <mergeCell ref="D85:D89"/>
    <mergeCell ref="K85:K88"/>
    <mergeCell ref="L85:L89"/>
    <mergeCell ref="D65:D69"/>
    <mergeCell ref="K65:K68"/>
    <mergeCell ref="L65:L69"/>
    <mergeCell ref="B70:B74"/>
    <mergeCell ref="C70:C74"/>
    <mergeCell ref="D70:D74"/>
    <mergeCell ref="B195:B199"/>
    <mergeCell ref="C195:C199"/>
    <mergeCell ref="D195:D199"/>
    <mergeCell ref="K195:K198"/>
    <mergeCell ref="L195:L199"/>
    <mergeCell ref="N200:N204"/>
    <mergeCell ref="B200:B204"/>
    <mergeCell ref="C200:C204"/>
    <mergeCell ref="D200:D204"/>
    <mergeCell ref="K200:K203"/>
    <mergeCell ref="L200:L204"/>
    <mergeCell ref="B210:B214"/>
    <mergeCell ref="C210:C214"/>
    <mergeCell ref="D210:D214"/>
    <mergeCell ref="K210:K213"/>
    <mergeCell ref="L210:L214"/>
    <mergeCell ref="B215:B219"/>
    <mergeCell ref="C215:C219"/>
    <mergeCell ref="L235:L239"/>
    <mergeCell ref="K235:K238"/>
    <mergeCell ref="B220:B224"/>
    <mergeCell ref="B225:B229"/>
    <mergeCell ref="D215:D219"/>
    <mergeCell ref="K215:K218"/>
    <mergeCell ref="L215:L219"/>
    <mergeCell ref="B235:B239"/>
    <mergeCell ref="C235:C239"/>
    <mergeCell ref="D235:D239"/>
    <mergeCell ref="B230:B234"/>
    <mergeCell ref="B330:B334"/>
    <mergeCell ref="C330:C334"/>
    <mergeCell ref="D330:D334"/>
    <mergeCell ref="K330:K333"/>
    <mergeCell ref="B383:B385"/>
    <mergeCell ref="C383:C385"/>
    <mergeCell ref="D383:D385"/>
    <mergeCell ref="K383:K384"/>
    <mergeCell ref="L383:L385"/>
    <mergeCell ref="B335:B339"/>
    <mergeCell ref="B355:B358"/>
    <mergeCell ref="L375:L378"/>
    <mergeCell ref="C371:C374"/>
    <mergeCell ref="D371:D374"/>
    <mergeCell ref="K371:K373"/>
    <mergeCell ref="C335:C339"/>
    <mergeCell ref="D335:D339"/>
    <mergeCell ref="K335:K338"/>
    <mergeCell ref="L335:L339"/>
    <mergeCell ref="B350:B354"/>
    <mergeCell ref="C350:C354"/>
    <mergeCell ref="D350:D354"/>
    <mergeCell ref="K350:K353"/>
    <mergeCell ref="L350:L354"/>
    <mergeCell ref="N393:N394"/>
    <mergeCell ref="C320:C324"/>
    <mergeCell ref="D320:D324"/>
    <mergeCell ref="K320:K323"/>
    <mergeCell ref="L320:L324"/>
    <mergeCell ref="B320:B324"/>
    <mergeCell ref="L330:L334"/>
    <mergeCell ref="C355:C358"/>
    <mergeCell ref="D355:D358"/>
    <mergeCell ref="K355:K357"/>
    <mergeCell ref="L355:L358"/>
    <mergeCell ref="B359:B362"/>
    <mergeCell ref="C359:C362"/>
    <mergeCell ref="D359:D362"/>
    <mergeCell ref="K359:K361"/>
    <mergeCell ref="L359:L362"/>
    <mergeCell ref="B363:B366"/>
    <mergeCell ref="C363:C366"/>
    <mergeCell ref="D363:D366"/>
    <mergeCell ref="L371:L374"/>
    <mergeCell ref="B375:B378"/>
    <mergeCell ref="C375:C378"/>
    <mergeCell ref="D375:D378"/>
    <mergeCell ref="K375:K377"/>
    <mergeCell ref="B398:B402"/>
    <mergeCell ref="C398:C402"/>
    <mergeCell ref="D398:D402"/>
    <mergeCell ref="K398:K401"/>
    <mergeCell ref="L398:L402"/>
    <mergeCell ref="B393:B394"/>
    <mergeCell ref="C393:C394"/>
    <mergeCell ref="D393:D394"/>
    <mergeCell ref="B379:B382"/>
    <mergeCell ref="C379:C382"/>
    <mergeCell ref="D379:D382"/>
    <mergeCell ref="K379:K381"/>
    <mergeCell ref="B395:B397"/>
    <mergeCell ref="C395:C397"/>
    <mergeCell ref="D395:D397"/>
    <mergeCell ref="K395:K396"/>
    <mergeCell ref="L395:L397"/>
    <mergeCell ref="B391:B392"/>
    <mergeCell ref="C391:C392"/>
    <mergeCell ref="D391:D392"/>
    <mergeCell ref="B389:B390"/>
    <mergeCell ref="C389:C390"/>
    <mergeCell ref="D389:D390"/>
    <mergeCell ref="L389:L390"/>
    <mergeCell ref="B50:B54"/>
    <mergeCell ref="B55:B59"/>
    <mergeCell ref="B80:B84"/>
    <mergeCell ref="C80:C84"/>
    <mergeCell ref="D80:D84"/>
    <mergeCell ref="C35:C39"/>
    <mergeCell ref="B35:B39"/>
    <mergeCell ref="B75:B79"/>
    <mergeCell ref="C75:C79"/>
    <mergeCell ref="D75:D79"/>
    <mergeCell ref="N125:N129"/>
    <mergeCell ref="N130:N134"/>
    <mergeCell ref="L125:L129"/>
    <mergeCell ref="L130:L134"/>
    <mergeCell ref="D35:D39"/>
    <mergeCell ref="D50:D54"/>
    <mergeCell ref="D55:D59"/>
    <mergeCell ref="C55:C59"/>
    <mergeCell ref="C50:C54"/>
    <mergeCell ref="L70:L74"/>
    <mergeCell ref="K70:K73"/>
    <mergeCell ref="N50:N54"/>
    <mergeCell ref="N55:N59"/>
    <mergeCell ref="L50:L54"/>
    <mergeCell ref="L55:L59"/>
    <mergeCell ref="L35:L39"/>
    <mergeCell ref="N35:N39"/>
    <mergeCell ref="K75:K78"/>
    <mergeCell ref="L75:L79"/>
    <mergeCell ref="O5:O9"/>
    <mergeCell ref="O10:O14"/>
    <mergeCell ref="O15:O19"/>
    <mergeCell ref="O20:O24"/>
    <mergeCell ref="O25:O29"/>
    <mergeCell ref="O30:O34"/>
    <mergeCell ref="O40:O44"/>
    <mergeCell ref="O45:O49"/>
    <mergeCell ref="O35:O39"/>
    <mergeCell ref="O50:O54"/>
    <mergeCell ref="O55:O59"/>
    <mergeCell ref="O60:O64"/>
    <mergeCell ref="O65:O69"/>
    <mergeCell ref="O70:O74"/>
    <mergeCell ref="O75:O79"/>
    <mergeCell ref="O80:O84"/>
    <mergeCell ref="O85:O89"/>
    <mergeCell ref="O90:O94"/>
    <mergeCell ref="O95:O99"/>
    <mergeCell ref="O100:O104"/>
    <mergeCell ref="O105:O109"/>
    <mergeCell ref="O110:O114"/>
    <mergeCell ref="O115:O119"/>
    <mergeCell ref="O120:O124"/>
    <mergeCell ref="O125:O129"/>
    <mergeCell ref="O130:O134"/>
    <mergeCell ref="O135:O139"/>
    <mergeCell ref="O140:O144"/>
    <mergeCell ref="O145:O149"/>
    <mergeCell ref="O150:O154"/>
    <mergeCell ref="O155:O159"/>
    <mergeCell ref="O160:O164"/>
    <mergeCell ref="O165:O169"/>
    <mergeCell ref="O170:O174"/>
    <mergeCell ref="O175:O179"/>
    <mergeCell ref="O180:O184"/>
    <mergeCell ref="O185:O189"/>
    <mergeCell ref="O190:O194"/>
    <mergeCell ref="O195:O199"/>
    <mergeCell ref="O200:O204"/>
    <mergeCell ref="O205:O209"/>
    <mergeCell ref="O210:O214"/>
    <mergeCell ref="O215:O219"/>
    <mergeCell ref="O220:O224"/>
    <mergeCell ref="O225:O229"/>
    <mergeCell ref="O285:O289"/>
    <mergeCell ref="O290:O294"/>
    <mergeCell ref="O295:O299"/>
    <mergeCell ref="O300:O304"/>
    <mergeCell ref="O305:O309"/>
    <mergeCell ref="O310:O314"/>
    <mergeCell ref="O315:O319"/>
    <mergeCell ref="O230:O234"/>
    <mergeCell ref="O235:O239"/>
    <mergeCell ref="O240:O244"/>
    <mergeCell ref="O245:O249"/>
    <mergeCell ref="O250:O254"/>
    <mergeCell ref="O255:O259"/>
    <mergeCell ref="O260:O264"/>
    <mergeCell ref="O265:O269"/>
    <mergeCell ref="O270:O274"/>
    <mergeCell ref="O393:O394"/>
    <mergeCell ref="O395:O397"/>
    <mergeCell ref="O398:O402"/>
    <mergeCell ref="P4:Q4"/>
    <mergeCell ref="O363:O366"/>
    <mergeCell ref="O367:O370"/>
    <mergeCell ref="O371:O374"/>
    <mergeCell ref="O375:O378"/>
    <mergeCell ref="O379:O382"/>
    <mergeCell ref="O383:O385"/>
    <mergeCell ref="O386:O388"/>
    <mergeCell ref="O389:O390"/>
    <mergeCell ref="O391:O392"/>
    <mergeCell ref="O320:O324"/>
    <mergeCell ref="O325:O329"/>
    <mergeCell ref="O330:O334"/>
    <mergeCell ref="O335:O339"/>
    <mergeCell ref="O340:O344"/>
    <mergeCell ref="O345:O349"/>
    <mergeCell ref="O350:O354"/>
    <mergeCell ref="O355:O358"/>
    <mergeCell ref="O359:O362"/>
    <mergeCell ref="O275:O279"/>
    <mergeCell ref="O280:O284"/>
  </mergeCells>
  <pageMargins left="0.39370078740157483" right="0.39370078740157483" top="0.39370078740157483" bottom="0.59055118110236227" header="0.31496062992125984" footer="0.31496062992125984"/>
  <pageSetup paperSize="9" scale="34" orientation="landscape" r:id="rId1"/>
  <rowBreaks count="2" manualBreakCount="2">
    <brk id="69" max="13" man="1"/>
    <brk id="99" max="1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412"/>
  <sheetViews>
    <sheetView view="pageBreakPreview" topLeftCell="A386" zoomScale="90" zoomScaleSheetLayoutView="90" workbookViewId="0">
      <selection activeCell="J404" sqref="J404"/>
    </sheetView>
  </sheetViews>
  <sheetFormatPr defaultColWidth="9.140625" defaultRowHeight="11.25"/>
  <cols>
    <col min="1" max="1" width="29" style="63" customWidth="1"/>
    <col min="2" max="2" width="17.28515625" style="63" customWidth="1"/>
    <col min="3" max="3" width="13.42578125" style="63" customWidth="1"/>
    <col min="4" max="4" width="14.140625" style="63" customWidth="1"/>
    <col min="5" max="5" width="12.28515625" style="63" customWidth="1"/>
    <col min="6" max="6" width="10.140625" style="63" customWidth="1"/>
    <col min="7" max="7" width="12.7109375" style="63" customWidth="1"/>
    <col min="8" max="8" width="12.42578125" style="63" customWidth="1"/>
    <col min="9" max="9" width="6.140625" style="63" customWidth="1"/>
    <col min="10" max="10" width="12.28515625" style="63" customWidth="1"/>
    <col min="11" max="11" width="14.28515625" style="63" customWidth="1"/>
    <col min="12" max="12" width="7.85546875" style="63" customWidth="1"/>
    <col min="13" max="13" width="5.5703125" style="63" customWidth="1"/>
    <col min="14" max="14" width="9.5703125" style="63" customWidth="1"/>
    <col min="15" max="15" width="11.7109375" style="63" customWidth="1"/>
    <col min="16" max="16" width="10.28515625" style="63" customWidth="1"/>
    <col min="17" max="17" width="10.140625" style="63" customWidth="1"/>
    <col min="18" max="18" width="11.7109375" style="63" customWidth="1"/>
    <col min="19" max="19" width="9.140625" style="331"/>
    <col min="20" max="16384" width="9.140625" style="63"/>
  </cols>
  <sheetData>
    <row r="2" spans="1:18" ht="15.75">
      <c r="A2" s="1056" t="s">
        <v>95</v>
      </c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6"/>
      <c r="P2" s="1056"/>
      <c r="Q2" s="1056"/>
      <c r="R2" s="1056"/>
    </row>
    <row r="3" spans="1:18" ht="15.75">
      <c r="A3" s="1056" t="s">
        <v>96</v>
      </c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</row>
    <row r="4" spans="1:18" ht="15.75">
      <c r="A4" s="1056" t="s">
        <v>454</v>
      </c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</row>
    <row r="5" spans="1:18" ht="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15.75">
      <c r="A6" s="481"/>
      <c r="B6" s="481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477" t="s">
        <v>97</v>
      </c>
    </row>
    <row r="7" spans="1:18" ht="15.75">
      <c r="A7" s="481"/>
      <c r="B7" s="481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1057" t="s">
        <v>98</v>
      </c>
      <c r="Q7" s="1058"/>
      <c r="R7" s="1059" t="s">
        <v>99</v>
      </c>
    </row>
    <row r="8" spans="1:18" ht="15.75">
      <c r="A8" s="1061" t="s">
        <v>100</v>
      </c>
      <c r="B8" s="1061"/>
      <c r="C8" s="1062" t="s">
        <v>493</v>
      </c>
      <c r="D8" s="1062"/>
      <c r="E8" s="1062"/>
      <c r="F8" s="1062"/>
      <c r="G8" s="1062"/>
      <c r="H8" s="1062"/>
      <c r="I8" s="1062"/>
      <c r="J8" s="1062"/>
      <c r="K8" s="1062"/>
      <c r="L8" s="1062"/>
      <c r="M8" s="1062"/>
      <c r="N8" s="1062"/>
      <c r="O8" s="1062"/>
      <c r="P8" s="1057" t="s">
        <v>101</v>
      </c>
      <c r="Q8" s="1058"/>
      <c r="R8" s="1060"/>
    </row>
    <row r="9" spans="1:18" ht="31.5">
      <c r="A9" s="481"/>
      <c r="B9" s="481"/>
      <c r="C9" s="1063"/>
      <c r="D9" s="1063"/>
      <c r="E9" s="1063"/>
      <c r="F9" s="1063"/>
      <c r="G9" s="1063"/>
      <c r="H9" s="1063"/>
      <c r="I9" s="1063"/>
      <c r="J9" s="1063"/>
      <c r="K9" s="1063"/>
      <c r="L9" s="1063"/>
      <c r="M9" s="1063"/>
      <c r="N9" s="1063"/>
      <c r="O9" s="1063"/>
      <c r="P9" s="1057" t="s">
        <v>102</v>
      </c>
      <c r="Q9" s="1058"/>
      <c r="R9" s="478" t="s">
        <v>497</v>
      </c>
    </row>
    <row r="10" spans="1:18" ht="27" customHeight="1">
      <c r="A10" s="1061" t="s">
        <v>103</v>
      </c>
      <c r="B10" s="1061"/>
      <c r="C10" s="1066"/>
      <c r="D10" s="1066"/>
      <c r="E10" s="1066"/>
      <c r="F10" s="1066"/>
      <c r="G10" s="1066"/>
      <c r="H10" s="1066"/>
      <c r="I10" s="1066"/>
      <c r="J10" s="1066"/>
      <c r="K10" s="1066"/>
      <c r="L10" s="1066"/>
      <c r="M10" s="1066"/>
      <c r="N10" s="1066"/>
      <c r="O10" s="1066"/>
      <c r="P10" s="1064" t="s">
        <v>104</v>
      </c>
      <c r="Q10" s="1058"/>
      <c r="R10" s="479"/>
    </row>
    <row r="11" spans="1:18" ht="15.75">
      <c r="A11" s="481"/>
      <c r="B11" s="481"/>
      <c r="C11" s="1063" t="s">
        <v>108</v>
      </c>
      <c r="D11" s="1063"/>
      <c r="E11" s="1063"/>
      <c r="F11" s="1063"/>
      <c r="G11" s="1063"/>
      <c r="H11" s="1063"/>
      <c r="I11" s="1063"/>
      <c r="J11" s="1063"/>
      <c r="K11" s="1063"/>
      <c r="L11" s="1063"/>
      <c r="M11" s="1063"/>
      <c r="N11" s="1063"/>
      <c r="O11" s="1063"/>
      <c r="P11" s="1064" t="s">
        <v>106</v>
      </c>
      <c r="Q11" s="1058"/>
      <c r="R11" s="477" t="s">
        <v>109</v>
      </c>
    </row>
    <row r="12" spans="1:18" ht="15.75">
      <c r="A12" s="481"/>
      <c r="B12" s="481"/>
      <c r="C12" s="1063" t="s">
        <v>110</v>
      </c>
      <c r="D12" s="1063"/>
      <c r="E12" s="1063"/>
      <c r="F12" s="1063"/>
      <c r="G12" s="1063"/>
      <c r="H12" s="1063"/>
      <c r="I12" s="1063"/>
      <c r="J12" s="1063"/>
      <c r="K12" s="1063"/>
      <c r="L12" s="1063"/>
      <c r="M12" s="1063"/>
      <c r="N12" s="1063"/>
      <c r="O12" s="1063"/>
      <c r="P12" s="1064" t="s">
        <v>106</v>
      </c>
      <c r="Q12" s="1058"/>
      <c r="R12" s="477" t="s">
        <v>111</v>
      </c>
    </row>
    <row r="13" spans="1:18" ht="15.75">
      <c r="A13" s="481"/>
      <c r="B13" s="481"/>
      <c r="C13" s="1063" t="s">
        <v>105</v>
      </c>
      <c r="D13" s="1063"/>
      <c r="E13" s="1063"/>
      <c r="F13" s="1063"/>
      <c r="G13" s="1063"/>
      <c r="H13" s="1063"/>
      <c r="I13" s="1063"/>
      <c r="J13" s="1063"/>
      <c r="K13" s="1063"/>
      <c r="L13" s="1063"/>
      <c r="M13" s="1063"/>
      <c r="N13" s="1063"/>
      <c r="O13" s="1063"/>
      <c r="P13" s="1064" t="s">
        <v>106</v>
      </c>
      <c r="Q13" s="1058"/>
      <c r="R13" s="477" t="s">
        <v>107</v>
      </c>
    </row>
    <row r="14" spans="1:18" ht="15.75">
      <c r="A14" s="481"/>
      <c r="B14" s="481"/>
      <c r="C14" s="1065" t="s">
        <v>346</v>
      </c>
      <c r="D14" s="1065"/>
      <c r="E14" s="1065"/>
      <c r="F14" s="1065"/>
      <c r="G14" s="1065"/>
      <c r="H14" s="1065"/>
      <c r="I14" s="1065"/>
      <c r="J14" s="1065"/>
      <c r="K14" s="1065"/>
      <c r="L14" s="1065"/>
      <c r="M14" s="1065"/>
      <c r="N14" s="1065"/>
      <c r="O14" s="1065"/>
      <c r="P14" s="1064" t="s">
        <v>106</v>
      </c>
      <c r="Q14" s="1058"/>
      <c r="R14" s="477" t="s">
        <v>112</v>
      </c>
    </row>
    <row r="15" spans="1:18" ht="15.75">
      <c r="A15" s="481"/>
      <c r="B15" s="481"/>
      <c r="C15" s="1065" t="s">
        <v>347</v>
      </c>
      <c r="D15" s="1065"/>
      <c r="E15" s="1065"/>
      <c r="F15" s="1065"/>
      <c r="G15" s="1065"/>
      <c r="H15" s="1065"/>
      <c r="I15" s="1065"/>
      <c r="J15" s="1065"/>
      <c r="K15" s="1065"/>
      <c r="L15" s="1065"/>
      <c r="M15" s="1065"/>
      <c r="N15" s="1065"/>
      <c r="O15" s="1065"/>
      <c r="P15" s="1064" t="s">
        <v>106</v>
      </c>
      <c r="Q15" s="1058"/>
      <c r="R15" s="477" t="s">
        <v>348</v>
      </c>
    </row>
    <row r="16" spans="1:18" ht="15.75">
      <c r="A16" s="481"/>
      <c r="B16" s="481"/>
      <c r="C16" s="1067"/>
      <c r="D16" s="1067"/>
      <c r="E16" s="1067"/>
      <c r="F16" s="1067"/>
      <c r="G16" s="1067"/>
      <c r="H16" s="1067"/>
      <c r="I16" s="1067"/>
      <c r="J16" s="1067"/>
      <c r="K16" s="1067"/>
      <c r="L16" s="1067"/>
      <c r="M16" s="1067"/>
      <c r="N16" s="1067"/>
      <c r="O16" s="1067"/>
      <c r="P16" s="1068"/>
      <c r="Q16" s="1069"/>
      <c r="R16" s="480"/>
    </row>
    <row r="17" spans="1:19" ht="15.75">
      <c r="A17" s="481"/>
      <c r="B17" s="481"/>
      <c r="C17" s="1070"/>
      <c r="D17" s="1070"/>
      <c r="E17" s="1070"/>
      <c r="F17" s="1070"/>
      <c r="G17" s="1070"/>
      <c r="H17" s="1070"/>
      <c r="I17" s="1070"/>
      <c r="J17" s="1070"/>
      <c r="K17" s="1070"/>
      <c r="L17" s="1070"/>
      <c r="M17" s="1070"/>
      <c r="N17" s="1070"/>
      <c r="O17" s="1070"/>
      <c r="P17" s="1068"/>
      <c r="Q17" s="1069"/>
      <c r="R17" s="310"/>
    </row>
    <row r="18" spans="1:19" ht="15.75">
      <c r="A18" s="1061" t="s">
        <v>113</v>
      </c>
      <c r="B18" s="1061"/>
      <c r="C18" s="1063" t="s">
        <v>114</v>
      </c>
      <c r="D18" s="1063"/>
      <c r="E18" s="1063"/>
      <c r="F18" s="1063"/>
      <c r="G18" s="1063"/>
      <c r="H18" s="1063"/>
      <c r="I18" s="1063"/>
      <c r="J18" s="1063"/>
      <c r="K18" s="1063"/>
      <c r="L18" s="1063"/>
      <c r="M18" s="1063"/>
      <c r="N18" s="1063"/>
      <c r="O18" s="1063"/>
      <c r="P18" s="66"/>
      <c r="Q18" s="66"/>
      <c r="R18"/>
    </row>
    <row r="19" spans="1:19" ht="15.75">
      <c r="A19" s="482"/>
      <c r="B19" s="482"/>
      <c r="C19" s="1071" t="s">
        <v>115</v>
      </c>
      <c r="D19" s="1071"/>
      <c r="E19" s="1071"/>
      <c r="F19" s="1071"/>
      <c r="G19" s="1071"/>
      <c r="H19" s="1071"/>
      <c r="I19" s="1071"/>
      <c r="J19" s="1071"/>
      <c r="K19" s="1071"/>
      <c r="L19" s="1071"/>
      <c r="M19" s="1071"/>
      <c r="N19" s="1071"/>
      <c r="O19" s="1071"/>
      <c r="P19" s="66"/>
      <c r="Q19" s="66"/>
      <c r="R19" s="64"/>
      <c r="S19" s="332"/>
    </row>
    <row r="20" spans="1:19" ht="15.75">
      <c r="A20" s="1061" t="s">
        <v>116</v>
      </c>
      <c r="B20" s="1061"/>
      <c r="C20" s="1063" t="s">
        <v>496</v>
      </c>
      <c r="D20" s="1063"/>
      <c r="E20" s="1063"/>
      <c r="F20" s="1063"/>
      <c r="G20" s="1063"/>
      <c r="H20" s="1063"/>
      <c r="I20" s="1063"/>
      <c r="J20" s="1063"/>
      <c r="K20" s="1063"/>
      <c r="L20" s="1063"/>
      <c r="M20" s="1063"/>
      <c r="N20" s="1063"/>
      <c r="O20" s="1063"/>
      <c r="P20" s="66"/>
      <c r="Q20" s="66"/>
      <c r="R20" s="64"/>
      <c r="S20" s="332"/>
    </row>
    <row r="21" spans="1:19" ht="15.75">
      <c r="A21" s="481"/>
      <c r="B21" s="481"/>
      <c r="C21" s="1072" t="s">
        <v>117</v>
      </c>
      <c r="D21" s="1072"/>
      <c r="E21" s="1072"/>
      <c r="F21" s="1072"/>
      <c r="G21" s="1072"/>
      <c r="H21" s="1072"/>
      <c r="I21" s="1072"/>
      <c r="J21" s="1072"/>
      <c r="K21" s="1072"/>
      <c r="L21" s="1072"/>
      <c r="M21" s="1072"/>
      <c r="N21" s="1072"/>
      <c r="O21" s="1072"/>
      <c r="P21" s="66"/>
      <c r="Q21" s="66"/>
      <c r="R21" s="64"/>
      <c r="S21" s="332"/>
    </row>
    <row r="22" spans="1:19" ht="20.25" customHeight="1">
      <c r="A22" s="1020" t="s">
        <v>118</v>
      </c>
      <c r="B22" s="1020"/>
      <c r="C22" s="1020"/>
      <c r="D22" s="1020"/>
      <c r="E22" s="1020"/>
      <c r="F22" s="1020"/>
      <c r="G22" s="1020"/>
      <c r="H22" s="1020"/>
      <c r="I22" s="1020"/>
      <c r="J22" s="1020"/>
      <c r="K22" s="1020"/>
      <c r="L22" s="1020"/>
      <c r="M22" s="1020"/>
      <c r="N22" s="1020"/>
      <c r="O22" s="1020"/>
      <c r="P22" s="1020"/>
      <c r="Q22" s="1020"/>
      <c r="R22" s="1020"/>
      <c r="S22" s="1020"/>
    </row>
    <row r="23" spans="1:19" ht="22.5" hidden="1" customHeight="1">
      <c r="A23" s="343" t="s">
        <v>119</v>
      </c>
      <c r="B23" s="342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</row>
    <row r="24" spans="1:19" hidden="1"/>
    <row r="25" spans="1:19" s="311" customFormat="1" ht="18" hidden="1" customHeight="1">
      <c r="A25" s="1022" t="s">
        <v>350</v>
      </c>
      <c r="B25" s="1022"/>
      <c r="C25" s="1022"/>
      <c r="D25" s="1022"/>
      <c r="E25" s="1022"/>
      <c r="F25" s="1022"/>
      <c r="G25" s="1022"/>
      <c r="H25" s="1022"/>
      <c r="I25" s="1022"/>
      <c r="J25" s="1022"/>
      <c r="K25" s="1022"/>
      <c r="L25" s="1022"/>
      <c r="M25" s="1022"/>
      <c r="N25" s="1022"/>
      <c r="O25" s="1022"/>
      <c r="P25" s="1075" t="s">
        <v>120</v>
      </c>
      <c r="Q25" s="1076"/>
      <c r="R25" s="998" t="s">
        <v>196</v>
      </c>
      <c r="S25" s="333"/>
    </row>
    <row r="26" spans="1:19" s="311" customFormat="1" ht="18" hidden="1" customHeight="1">
      <c r="A26" s="1022" t="s">
        <v>349</v>
      </c>
      <c r="B26" s="1022"/>
      <c r="C26" s="1022"/>
      <c r="D26" s="1022"/>
      <c r="E26" s="1022"/>
      <c r="F26" s="1022"/>
      <c r="G26" s="1022"/>
      <c r="H26" s="1022"/>
      <c r="I26" s="1022"/>
      <c r="J26" s="1022"/>
      <c r="K26" s="1022"/>
      <c r="L26" s="1022"/>
      <c r="M26" s="1022"/>
      <c r="N26" s="1022"/>
      <c r="O26" s="1022"/>
      <c r="P26" s="1075"/>
      <c r="Q26" s="1076"/>
      <c r="R26" s="999"/>
      <c r="S26" s="333"/>
    </row>
    <row r="27" spans="1:19" s="311" customFormat="1" ht="18" hidden="1" customHeight="1">
      <c r="A27" s="1020" t="s">
        <v>121</v>
      </c>
      <c r="B27" s="1020"/>
      <c r="C27" s="1020"/>
      <c r="D27" s="1020"/>
      <c r="E27" s="1020"/>
      <c r="F27" s="1020"/>
      <c r="G27" s="1020"/>
      <c r="H27" s="1020"/>
      <c r="I27" s="1020"/>
      <c r="J27" s="1020"/>
      <c r="K27" s="1020"/>
      <c r="L27" s="1020"/>
      <c r="M27" s="1020"/>
      <c r="N27" s="1020"/>
      <c r="O27" s="1020"/>
      <c r="P27" s="1020"/>
      <c r="Q27" s="1020"/>
      <c r="R27" s="1020"/>
      <c r="S27" s="1020"/>
    </row>
    <row r="28" spans="1:19" s="311" customFormat="1" ht="18" hidden="1" customHeight="1">
      <c r="A28" s="1020" t="s">
        <v>122</v>
      </c>
      <c r="B28" s="1020"/>
      <c r="C28" s="1020"/>
      <c r="D28" s="1020"/>
      <c r="E28" s="1020"/>
      <c r="F28" s="1020"/>
      <c r="G28" s="1020"/>
      <c r="H28" s="1020"/>
      <c r="I28" s="1020"/>
      <c r="J28" s="1020"/>
      <c r="K28" s="1020"/>
      <c r="L28" s="1020"/>
      <c r="M28" s="1020"/>
      <c r="N28" s="1020"/>
      <c r="O28" s="1020"/>
      <c r="P28" s="1020"/>
      <c r="Q28" s="1020"/>
      <c r="R28" s="1020"/>
      <c r="S28" s="1020"/>
    </row>
    <row r="29" spans="1:19" ht="23.25" hidden="1" customHeight="1">
      <c r="A29" s="1046" t="s">
        <v>123</v>
      </c>
      <c r="B29" s="1000" t="s">
        <v>124</v>
      </c>
      <c r="C29" s="1049"/>
      <c r="D29" s="1050"/>
      <c r="E29" s="1000" t="s">
        <v>125</v>
      </c>
      <c r="F29" s="1001"/>
      <c r="G29" s="1000" t="s">
        <v>126</v>
      </c>
      <c r="H29" s="1077"/>
      <c r="I29" s="1077"/>
      <c r="J29" s="1077"/>
      <c r="K29" s="1077"/>
      <c r="L29" s="1077"/>
      <c r="M29" s="1077"/>
      <c r="N29" s="1077"/>
      <c r="O29" s="1077"/>
      <c r="P29" s="1077"/>
      <c r="Q29" s="1077"/>
      <c r="R29" s="1001"/>
    </row>
    <row r="30" spans="1:19" hidden="1">
      <c r="A30" s="1047"/>
      <c r="B30" s="1046" t="s">
        <v>127</v>
      </c>
      <c r="C30" s="1046" t="s">
        <v>127</v>
      </c>
      <c r="D30" s="1046" t="s">
        <v>127</v>
      </c>
      <c r="E30" s="1046" t="s">
        <v>127</v>
      </c>
      <c r="F30" s="1046" t="s">
        <v>127</v>
      </c>
      <c r="G30" s="1078" t="s">
        <v>128</v>
      </c>
      <c r="H30" s="1072"/>
      <c r="I30" s="1072"/>
      <c r="J30" s="1072"/>
      <c r="K30" s="1079"/>
      <c r="L30" s="1000" t="s">
        <v>129</v>
      </c>
      <c r="M30" s="1001"/>
      <c r="N30" s="1046" t="s">
        <v>130</v>
      </c>
      <c r="O30" s="1046" t="s">
        <v>131</v>
      </c>
      <c r="P30" s="1046" t="s">
        <v>132</v>
      </c>
      <c r="Q30" s="1046" t="s">
        <v>133</v>
      </c>
      <c r="R30" s="1046" t="s">
        <v>134</v>
      </c>
    </row>
    <row r="31" spans="1:19" ht="22.5" hidden="1">
      <c r="A31" s="1048"/>
      <c r="B31" s="1048"/>
      <c r="C31" s="1048"/>
      <c r="D31" s="1048"/>
      <c r="E31" s="1048"/>
      <c r="F31" s="1048"/>
      <c r="G31" s="1080"/>
      <c r="H31" s="1081"/>
      <c r="I31" s="1081"/>
      <c r="J31" s="1081"/>
      <c r="K31" s="1082"/>
      <c r="L31" s="68" t="s">
        <v>135</v>
      </c>
      <c r="M31" s="78" t="s">
        <v>136</v>
      </c>
      <c r="N31" s="1048"/>
      <c r="O31" s="1048"/>
      <c r="P31" s="1048"/>
      <c r="Q31" s="1048"/>
      <c r="R31" s="1048"/>
    </row>
    <row r="32" spans="1:19" hidden="1">
      <c r="A32" s="70">
        <v>1</v>
      </c>
      <c r="B32" s="70">
        <v>2</v>
      </c>
      <c r="C32" s="70">
        <v>3</v>
      </c>
      <c r="D32" s="70">
        <v>4</v>
      </c>
      <c r="E32" s="70">
        <v>5</v>
      </c>
      <c r="F32" s="70">
        <v>6</v>
      </c>
      <c r="G32" s="1054">
        <v>7</v>
      </c>
      <c r="H32" s="1083"/>
      <c r="I32" s="1083"/>
      <c r="J32" s="1083"/>
      <c r="K32" s="1055"/>
      <c r="L32" s="70">
        <v>8</v>
      </c>
      <c r="M32" s="70">
        <v>9</v>
      </c>
      <c r="N32" s="70">
        <v>10</v>
      </c>
      <c r="O32" s="70">
        <v>11</v>
      </c>
      <c r="P32" s="70">
        <v>12</v>
      </c>
      <c r="Q32" s="70">
        <v>13</v>
      </c>
      <c r="R32" s="70">
        <v>14</v>
      </c>
    </row>
    <row r="33" spans="1:19" ht="35.25" hidden="1" customHeight="1">
      <c r="A33" s="1004" t="str">
        <f>Оценка!B5</f>
        <v>801012О.99.0.БА82АС74000</v>
      </c>
      <c r="B33" s="944" t="s">
        <v>139</v>
      </c>
      <c r="C33" s="944" t="s">
        <v>139</v>
      </c>
      <c r="D33" s="944" t="s">
        <v>351</v>
      </c>
      <c r="E33" s="944" t="s">
        <v>140</v>
      </c>
      <c r="F33" s="944"/>
      <c r="G33" s="1010" t="s">
        <v>450</v>
      </c>
      <c r="H33" s="1011"/>
      <c r="I33" s="1011"/>
      <c r="J33" s="1011"/>
      <c r="K33" s="1012"/>
      <c r="L33" s="78" t="s">
        <v>45</v>
      </c>
      <c r="M33" s="71">
        <v>744</v>
      </c>
      <c r="N33" s="315">
        <f>Оценка!H5</f>
        <v>0</v>
      </c>
      <c r="O33" s="315">
        <f>Оценка!I5</f>
        <v>0</v>
      </c>
      <c r="P33" s="315">
        <v>10</v>
      </c>
      <c r="Q33" s="315">
        <f t="shared" ref="Q33:Q36" si="0">IF(N33=0,0,IF(O33*100/N33-100&gt;=-10,0,O33*100/N33-100+10))</f>
        <v>0</v>
      </c>
      <c r="R33" s="317"/>
      <c r="S33" s="929">
        <v>1</v>
      </c>
    </row>
    <row r="34" spans="1:19" ht="35.25" hidden="1" customHeight="1">
      <c r="A34" s="1005"/>
      <c r="B34" s="945"/>
      <c r="C34" s="945"/>
      <c r="D34" s="945"/>
      <c r="E34" s="945"/>
      <c r="F34" s="945"/>
      <c r="G34" s="1010" t="s">
        <v>415</v>
      </c>
      <c r="H34" s="1011"/>
      <c r="I34" s="1011"/>
      <c r="J34" s="1011"/>
      <c r="K34" s="1012"/>
      <c r="L34" s="279" t="s">
        <v>45</v>
      </c>
      <c r="M34" s="71">
        <v>744</v>
      </c>
      <c r="N34" s="315">
        <f>Оценка!H6</f>
        <v>0</v>
      </c>
      <c r="O34" s="315">
        <f>Оценка!I6</f>
        <v>0</v>
      </c>
      <c r="P34" s="315">
        <v>10</v>
      </c>
      <c r="Q34" s="315">
        <f t="shared" si="0"/>
        <v>0</v>
      </c>
      <c r="R34" s="317"/>
      <c r="S34" s="930"/>
    </row>
    <row r="35" spans="1:19" ht="35.25" hidden="1" customHeight="1">
      <c r="A35" s="1005"/>
      <c r="B35" s="945"/>
      <c r="C35" s="945"/>
      <c r="D35" s="945"/>
      <c r="E35" s="945"/>
      <c r="F35" s="945"/>
      <c r="G35" s="1010" t="s">
        <v>416</v>
      </c>
      <c r="H35" s="1011"/>
      <c r="I35" s="1011"/>
      <c r="J35" s="1011"/>
      <c r="K35" s="1012"/>
      <c r="L35" s="279" t="s">
        <v>45</v>
      </c>
      <c r="M35" s="71">
        <v>744</v>
      </c>
      <c r="N35" s="315">
        <f>Оценка!H7</f>
        <v>0</v>
      </c>
      <c r="O35" s="315">
        <f>Оценка!I7</f>
        <v>0</v>
      </c>
      <c r="P35" s="315">
        <v>10</v>
      </c>
      <c r="Q35" s="315">
        <f t="shared" si="0"/>
        <v>0</v>
      </c>
      <c r="R35" s="317"/>
      <c r="S35" s="930"/>
    </row>
    <row r="36" spans="1:19" ht="35.25" hidden="1" customHeight="1">
      <c r="A36" s="1019"/>
      <c r="B36" s="1016"/>
      <c r="C36" s="1016"/>
      <c r="D36" s="1016"/>
      <c r="E36" s="1016"/>
      <c r="F36" s="1016"/>
      <c r="G36" s="1013" t="s">
        <v>417</v>
      </c>
      <c r="H36" s="1014"/>
      <c r="I36" s="1014"/>
      <c r="J36" s="1014"/>
      <c r="K36" s="1015"/>
      <c r="L36" s="312" t="s">
        <v>45</v>
      </c>
      <c r="M36" s="313">
        <v>744</v>
      </c>
      <c r="N36" s="316">
        <f>Оценка!H8</f>
        <v>0</v>
      </c>
      <c r="O36" s="316">
        <f>Оценка!I8</f>
        <v>0</v>
      </c>
      <c r="P36" s="316">
        <v>10</v>
      </c>
      <c r="Q36" s="316">
        <f t="shared" si="0"/>
        <v>0</v>
      </c>
      <c r="R36" s="318"/>
      <c r="S36" s="931"/>
    </row>
    <row r="37" spans="1:19" ht="35.25" hidden="1" customHeight="1">
      <c r="A37" s="1004" t="str">
        <f>Оценка!B10</f>
        <v>801012О.99.0.БА82АК24001</v>
      </c>
      <c r="B37" s="944" t="s">
        <v>139</v>
      </c>
      <c r="C37" s="944" t="s">
        <v>139</v>
      </c>
      <c r="D37" s="944" t="s">
        <v>189</v>
      </c>
      <c r="E37" s="944" t="s">
        <v>140</v>
      </c>
      <c r="F37" s="944"/>
      <c r="G37" s="1010" t="s">
        <v>450</v>
      </c>
      <c r="H37" s="1011"/>
      <c r="I37" s="1011"/>
      <c r="J37" s="1011"/>
      <c r="K37" s="1012"/>
      <c r="L37" s="279" t="s">
        <v>45</v>
      </c>
      <c r="M37" s="71">
        <v>744</v>
      </c>
      <c r="N37" s="315">
        <f>Оценка!H10</f>
        <v>0</v>
      </c>
      <c r="O37" s="315">
        <f>Оценка!I10</f>
        <v>0</v>
      </c>
      <c r="P37" s="315">
        <v>10</v>
      </c>
      <c r="Q37" s="315">
        <f t="shared" ref="Q37:Q40" si="1">IF(N37=0,0,IF(O37*100/N37-100&gt;=-10,0,O37*100/N37-100+10))</f>
        <v>0</v>
      </c>
      <c r="R37" s="317"/>
      <c r="S37" s="929">
        <v>2</v>
      </c>
    </row>
    <row r="38" spans="1:19" ht="35.25" hidden="1" customHeight="1">
      <c r="A38" s="1005"/>
      <c r="B38" s="945"/>
      <c r="C38" s="945"/>
      <c r="D38" s="945"/>
      <c r="E38" s="945"/>
      <c r="F38" s="945"/>
      <c r="G38" s="1010" t="s">
        <v>415</v>
      </c>
      <c r="H38" s="1011"/>
      <c r="I38" s="1011"/>
      <c r="J38" s="1011"/>
      <c r="K38" s="1012"/>
      <c r="L38" s="279" t="s">
        <v>45</v>
      </c>
      <c r="M38" s="71">
        <v>744</v>
      </c>
      <c r="N38" s="315">
        <f>Оценка!H11</f>
        <v>0</v>
      </c>
      <c r="O38" s="315">
        <f>Оценка!I11</f>
        <v>0</v>
      </c>
      <c r="P38" s="315">
        <v>10</v>
      </c>
      <c r="Q38" s="315">
        <f t="shared" si="1"/>
        <v>0</v>
      </c>
      <c r="R38" s="317"/>
      <c r="S38" s="930"/>
    </row>
    <row r="39" spans="1:19" ht="35.25" hidden="1" customHeight="1">
      <c r="A39" s="1005"/>
      <c r="B39" s="945"/>
      <c r="C39" s="945"/>
      <c r="D39" s="945"/>
      <c r="E39" s="945"/>
      <c r="F39" s="945"/>
      <c r="G39" s="1010" t="s">
        <v>416</v>
      </c>
      <c r="H39" s="1011"/>
      <c r="I39" s="1011"/>
      <c r="J39" s="1011"/>
      <c r="K39" s="1012"/>
      <c r="L39" s="279" t="s">
        <v>45</v>
      </c>
      <c r="M39" s="71">
        <v>744</v>
      </c>
      <c r="N39" s="315">
        <f>Оценка!H12</f>
        <v>0</v>
      </c>
      <c r="O39" s="315">
        <f>Оценка!I12</f>
        <v>0</v>
      </c>
      <c r="P39" s="315">
        <v>10</v>
      </c>
      <c r="Q39" s="315">
        <f t="shared" si="1"/>
        <v>0</v>
      </c>
      <c r="R39" s="317"/>
      <c r="S39" s="930"/>
    </row>
    <row r="40" spans="1:19" ht="35.25" hidden="1" customHeight="1">
      <c r="A40" s="1019"/>
      <c r="B40" s="1016"/>
      <c r="C40" s="1016"/>
      <c r="D40" s="1016"/>
      <c r="E40" s="1016"/>
      <c r="F40" s="1016"/>
      <c r="G40" s="1013" t="s">
        <v>417</v>
      </c>
      <c r="H40" s="1014"/>
      <c r="I40" s="1014"/>
      <c r="J40" s="1014"/>
      <c r="K40" s="1015"/>
      <c r="L40" s="312" t="s">
        <v>45</v>
      </c>
      <c r="M40" s="313">
        <v>744</v>
      </c>
      <c r="N40" s="316">
        <f>Оценка!H13</f>
        <v>0</v>
      </c>
      <c r="O40" s="316">
        <f>Оценка!I13</f>
        <v>0</v>
      </c>
      <c r="P40" s="316">
        <v>10</v>
      </c>
      <c r="Q40" s="316">
        <f t="shared" si="1"/>
        <v>0</v>
      </c>
      <c r="R40" s="318"/>
      <c r="S40" s="931"/>
    </row>
    <row r="41" spans="1:19" ht="35.25" hidden="1" customHeight="1">
      <c r="A41" s="1004" t="str">
        <f>Оценка!B15</f>
        <v>801012О.99.0.БА82АЛ78001</v>
      </c>
      <c r="B41" s="944" t="s">
        <v>139</v>
      </c>
      <c r="C41" s="944" t="s">
        <v>139</v>
      </c>
      <c r="D41" s="944" t="s">
        <v>190</v>
      </c>
      <c r="E41" s="944" t="s">
        <v>140</v>
      </c>
      <c r="F41" s="944"/>
      <c r="G41" s="1010" t="s">
        <v>450</v>
      </c>
      <c r="H41" s="1011"/>
      <c r="I41" s="1011"/>
      <c r="J41" s="1011"/>
      <c r="K41" s="1012"/>
      <c r="L41" s="279" t="s">
        <v>45</v>
      </c>
      <c r="M41" s="71">
        <v>744</v>
      </c>
      <c r="N41" s="315">
        <f>Оценка!H15</f>
        <v>0</v>
      </c>
      <c r="O41" s="315">
        <f>Оценка!I15</f>
        <v>0</v>
      </c>
      <c r="P41" s="315">
        <v>10</v>
      </c>
      <c r="Q41" s="315">
        <f t="shared" ref="Q41:Q44" si="2">IF(N41=0,0,IF(O41*100/N41-100&gt;=-10,0,O41*100/N41-100+10))</f>
        <v>0</v>
      </c>
      <c r="R41" s="317"/>
      <c r="S41" s="929">
        <v>3</v>
      </c>
    </row>
    <row r="42" spans="1:19" ht="35.25" hidden="1" customHeight="1">
      <c r="A42" s="1005"/>
      <c r="B42" s="945"/>
      <c r="C42" s="945"/>
      <c r="D42" s="945"/>
      <c r="E42" s="945"/>
      <c r="F42" s="945"/>
      <c r="G42" s="1010" t="s">
        <v>415</v>
      </c>
      <c r="H42" s="1011"/>
      <c r="I42" s="1011"/>
      <c r="J42" s="1011"/>
      <c r="K42" s="1012"/>
      <c r="L42" s="279" t="s">
        <v>45</v>
      </c>
      <c r="M42" s="71">
        <v>744</v>
      </c>
      <c r="N42" s="315">
        <f>Оценка!H16</f>
        <v>0</v>
      </c>
      <c r="O42" s="315">
        <f>Оценка!I16</f>
        <v>0</v>
      </c>
      <c r="P42" s="315">
        <v>10</v>
      </c>
      <c r="Q42" s="315">
        <f t="shared" si="2"/>
        <v>0</v>
      </c>
      <c r="R42" s="317"/>
      <c r="S42" s="930"/>
    </row>
    <row r="43" spans="1:19" ht="35.25" hidden="1" customHeight="1">
      <c r="A43" s="1005"/>
      <c r="B43" s="945"/>
      <c r="C43" s="945"/>
      <c r="D43" s="945"/>
      <c r="E43" s="945"/>
      <c r="F43" s="945"/>
      <c r="G43" s="1010" t="s">
        <v>416</v>
      </c>
      <c r="H43" s="1011"/>
      <c r="I43" s="1011"/>
      <c r="J43" s="1011"/>
      <c r="K43" s="1012"/>
      <c r="L43" s="279" t="s">
        <v>45</v>
      </c>
      <c r="M43" s="71">
        <v>744</v>
      </c>
      <c r="N43" s="315">
        <f>Оценка!H17</f>
        <v>0</v>
      </c>
      <c r="O43" s="315">
        <f>Оценка!I17</f>
        <v>0</v>
      </c>
      <c r="P43" s="315">
        <v>10</v>
      </c>
      <c r="Q43" s="315">
        <f t="shared" si="2"/>
        <v>0</v>
      </c>
      <c r="R43" s="317"/>
      <c r="S43" s="930"/>
    </row>
    <row r="44" spans="1:19" ht="35.25" hidden="1" customHeight="1">
      <c r="A44" s="1019"/>
      <c r="B44" s="1016"/>
      <c r="C44" s="1016"/>
      <c r="D44" s="1016"/>
      <c r="E44" s="1016"/>
      <c r="F44" s="1016"/>
      <c r="G44" s="1013" t="s">
        <v>417</v>
      </c>
      <c r="H44" s="1014"/>
      <c r="I44" s="1014"/>
      <c r="J44" s="1014"/>
      <c r="K44" s="1015"/>
      <c r="L44" s="312" t="s">
        <v>45</v>
      </c>
      <c r="M44" s="313">
        <v>744</v>
      </c>
      <c r="N44" s="316">
        <f>Оценка!H18</f>
        <v>0</v>
      </c>
      <c r="O44" s="316">
        <f>Оценка!I18</f>
        <v>0</v>
      </c>
      <c r="P44" s="316">
        <v>10</v>
      </c>
      <c r="Q44" s="316">
        <f t="shared" si="2"/>
        <v>0</v>
      </c>
      <c r="R44" s="318"/>
      <c r="S44" s="931"/>
    </row>
    <row r="45" spans="1:19" ht="35.25" hidden="1" customHeight="1">
      <c r="A45" s="1004" t="str">
        <f>Оценка!B20</f>
        <v>801012О.99.0.БА82АЗ70001</v>
      </c>
      <c r="B45" s="944" t="s">
        <v>139</v>
      </c>
      <c r="C45" s="944" t="s">
        <v>139</v>
      </c>
      <c r="D45" s="944" t="s">
        <v>215</v>
      </c>
      <c r="E45" s="944" t="s">
        <v>140</v>
      </c>
      <c r="F45" s="944"/>
      <c r="G45" s="1010" t="s">
        <v>450</v>
      </c>
      <c r="H45" s="1011"/>
      <c r="I45" s="1011"/>
      <c r="J45" s="1011"/>
      <c r="K45" s="1012"/>
      <c r="L45" s="279" t="s">
        <v>45</v>
      </c>
      <c r="M45" s="71">
        <v>744</v>
      </c>
      <c r="N45" s="315">
        <f>Оценка!H20</f>
        <v>0</v>
      </c>
      <c r="O45" s="315">
        <f>Оценка!I20</f>
        <v>0</v>
      </c>
      <c r="P45" s="315">
        <v>10</v>
      </c>
      <c r="Q45" s="315">
        <f t="shared" ref="Q45:Q48" si="3">IF(N45=0,0,IF(O45*100/N45-100&gt;=-10,0,O45*100/N45-100+10))</f>
        <v>0</v>
      </c>
      <c r="R45" s="317"/>
      <c r="S45" s="929">
        <v>4</v>
      </c>
    </row>
    <row r="46" spans="1:19" ht="35.25" hidden="1" customHeight="1">
      <c r="A46" s="1005"/>
      <c r="B46" s="945"/>
      <c r="C46" s="945"/>
      <c r="D46" s="945"/>
      <c r="E46" s="945"/>
      <c r="F46" s="945"/>
      <c r="G46" s="1010" t="s">
        <v>415</v>
      </c>
      <c r="H46" s="1011"/>
      <c r="I46" s="1011"/>
      <c r="J46" s="1011"/>
      <c r="K46" s="1012"/>
      <c r="L46" s="279" t="s">
        <v>45</v>
      </c>
      <c r="M46" s="71">
        <v>744</v>
      </c>
      <c r="N46" s="315">
        <f>Оценка!H21</f>
        <v>0</v>
      </c>
      <c r="O46" s="315">
        <f>Оценка!I21</f>
        <v>0</v>
      </c>
      <c r="P46" s="315">
        <v>10</v>
      </c>
      <c r="Q46" s="315">
        <f t="shared" si="3"/>
        <v>0</v>
      </c>
      <c r="R46" s="317"/>
      <c r="S46" s="930"/>
    </row>
    <row r="47" spans="1:19" ht="35.25" hidden="1" customHeight="1">
      <c r="A47" s="1005"/>
      <c r="B47" s="945"/>
      <c r="C47" s="945"/>
      <c r="D47" s="945"/>
      <c r="E47" s="945"/>
      <c r="F47" s="945"/>
      <c r="G47" s="1010" t="s">
        <v>416</v>
      </c>
      <c r="H47" s="1011"/>
      <c r="I47" s="1011"/>
      <c r="J47" s="1011"/>
      <c r="K47" s="1012"/>
      <c r="L47" s="279" t="s">
        <v>45</v>
      </c>
      <c r="M47" s="71">
        <v>744</v>
      </c>
      <c r="N47" s="315">
        <f>Оценка!H22</f>
        <v>0</v>
      </c>
      <c r="O47" s="315">
        <f>Оценка!I22</f>
        <v>0</v>
      </c>
      <c r="P47" s="315">
        <v>10</v>
      </c>
      <c r="Q47" s="315">
        <f t="shared" si="3"/>
        <v>0</v>
      </c>
      <c r="R47" s="317"/>
      <c r="S47" s="930"/>
    </row>
    <row r="48" spans="1:19" ht="35.25" hidden="1" customHeight="1">
      <c r="A48" s="1019"/>
      <c r="B48" s="1016"/>
      <c r="C48" s="1016"/>
      <c r="D48" s="1016"/>
      <c r="E48" s="1016"/>
      <c r="F48" s="1016"/>
      <c r="G48" s="1013" t="s">
        <v>417</v>
      </c>
      <c r="H48" s="1014"/>
      <c r="I48" s="1014"/>
      <c r="J48" s="1014"/>
      <c r="K48" s="1015"/>
      <c r="L48" s="312" t="s">
        <v>45</v>
      </c>
      <c r="M48" s="313">
        <v>744</v>
      </c>
      <c r="N48" s="316">
        <f>Оценка!H23</f>
        <v>0</v>
      </c>
      <c r="O48" s="316">
        <f>Оценка!I23</f>
        <v>0</v>
      </c>
      <c r="P48" s="316">
        <v>10</v>
      </c>
      <c r="Q48" s="316">
        <f t="shared" si="3"/>
        <v>0</v>
      </c>
      <c r="R48" s="318"/>
      <c r="S48" s="931"/>
    </row>
    <row r="49" spans="1:19" hidden="1"/>
    <row r="50" spans="1:19" hidden="1"/>
    <row r="51" spans="1:19" s="65" customFormat="1" ht="26.25" hidden="1" customHeight="1">
      <c r="A51" s="1053" t="s">
        <v>144</v>
      </c>
      <c r="B51" s="1053"/>
      <c r="C51" s="1053"/>
      <c r="D51" s="1053"/>
      <c r="E51" s="1053"/>
      <c r="F51" s="1053"/>
      <c r="G51" s="1053"/>
      <c r="H51" s="1053"/>
      <c r="I51" s="1053"/>
      <c r="J51" s="1053"/>
      <c r="K51" s="1053"/>
      <c r="L51" s="1053"/>
      <c r="M51" s="1053"/>
      <c r="N51" s="1053"/>
      <c r="O51" s="1053"/>
      <c r="P51" s="1053"/>
      <c r="Q51" s="323"/>
      <c r="R51" s="323"/>
      <c r="S51" s="334"/>
    </row>
    <row r="52" spans="1:19" s="65" customFormat="1" ht="26.25" hidden="1" customHeight="1">
      <c r="A52" s="944" t="s">
        <v>123</v>
      </c>
      <c r="B52" s="1017" t="s">
        <v>124</v>
      </c>
      <c r="C52" s="1034"/>
      <c r="D52" s="1018"/>
      <c r="E52" s="1017" t="s">
        <v>125</v>
      </c>
      <c r="F52" s="1018"/>
      <c r="G52" s="1035" t="s">
        <v>145</v>
      </c>
      <c r="H52" s="1036"/>
      <c r="I52" s="1036"/>
      <c r="J52" s="1036"/>
      <c r="K52" s="1036"/>
      <c r="L52" s="1036"/>
      <c r="M52" s="1036"/>
      <c r="N52" s="1036"/>
      <c r="O52" s="1036"/>
      <c r="P52" s="1036"/>
      <c r="Q52" s="1037"/>
      <c r="R52" s="936" t="s">
        <v>146</v>
      </c>
      <c r="S52" s="335"/>
    </row>
    <row r="53" spans="1:19" s="65" customFormat="1" ht="26.25" hidden="1" customHeight="1">
      <c r="A53" s="945"/>
      <c r="B53" s="944" t="s">
        <v>127</v>
      </c>
      <c r="C53" s="944" t="s">
        <v>127</v>
      </c>
      <c r="D53" s="944" t="s">
        <v>127</v>
      </c>
      <c r="E53" s="944" t="s">
        <v>127</v>
      </c>
      <c r="F53" s="944" t="s">
        <v>127</v>
      </c>
      <c r="G53" s="944" t="s">
        <v>128</v>
      </c>
      <c r="H53" s="1017" t="s">
        <v>129</v>
      </c>
      <c r="I53" s="1034"/>
      <c r="J53" s="944" t="s">
        <v>130</v>
      </c>
      <c r="K53" s="944" t="s">
        <v>131</v>
      </c>
      <c r="L53" s="1035" t="s">
        <v>132</v>
      </c>
      <c r="M53" s="1037"/>
      <c r="N53" s="1035" t="s">
        <v>133</v>
      </c>
      <c r="O53" s="1037"/>
      <c r="P53" s="936" t="s">
        <v>134</v>
      </c>
      <c r="Q53" s="936"/>
      <c r="R53" s="936"/>
      <c r="S53" s="335"/>
    </row>
    <row r="54" spans="1:19" s="65" customFormat="1" ht="26.25" hidden="1" customHeight="1">
      <c r="A54" s="1016"/>
      <c r="B54" s="1016"/>
      <c r="C54" s="1016"/>
      <c r="D54" s="1016"/>
      <c r="E54" s="1016"/>
      <c r="F54" s="1016"/>
      <c r="G54" s="1084"/>
      <c r="H54" s="324" t="s">
        <v>135</v>
      </c>
      <c r="I54" s="324" t="s">
        <v>136</v>
      </c>
      <c r="J54" s="1016"/>
      <c r="K54" s="1016"/>
      <c r="L54" s="1038"/>
      <c r="M54" s="1039"/>
      <c r="N54" s="1038"/>
      <c r="O54" s="1039"/>
      <c r="P54" s="936"/>
      <c r="Q54" s="936"/>
      <c r="R54" s="936"/>
      <c r="S54" s="335"/>
    </row>
    <row r="55" spans="1:19" hidden="1">
      <c r="A55" s="70">
        <v>1</v>
      </c>
      <c r="B55" s="70">
        <v>2</v>
      </c>
      <c r="C55" s="70">
        <v>3</v>
      </c>
      <c r="D55" s="70">
        <v>4</v>
      </c>
      <c r="E55" s="70">
        <v>5</v>
      </c>
      <c r="F55" s="70">
        <v>6</v>
      </c>
      <c r="G55" s="70">
        <v>7</v>
      </c>
      <c r="H55" s="70">
        <v>8</v>
      </c>
      <c r="I55" s="70">
        <v>9</v>
      </c>
      <c r="J55" s="70">
        <v>10</v>
      </c>
      <c r="K55" s="70">
        <v>11</v>
      </c>
      <c r="L55" s="1054">
        <v>12</v>
      </c>
      <c r="M55" s="1055"/>
      <c r="N55" s="1054">
        <v>13</v>
      </c>
      <c r="O55" s="1055"/>
      <c r="P55" s="1054">
        <v>14</v>
      </c>
      <c r="Q55" s="1055"/>
      <c r="R55" s="70">
        <v>16</v>
      </c>
    </row>
    <row r="56" spans="1:19" ht="42.75" hidden="1" customHeight="1">
      <c r="A56" s="320" t="str">
        <f>A33</f>
        <v>801012О.99.0.БА82АС74000</v>
      </c>
      <c r="B56" s="315" t="str">
        <f>B33</f>
        <v>не указано</v>
      </c>
      <c r="C56" s="315" t="str">
        <f t="shared" ref="C56:D56" si="4">C33</f>
        <v>не указано</v>
      </c>
      <c r="D56" s="317" t="str">
        <f t="shared" si="4"/>
        <v>множественные нарушения</v>
      </c>
      <c r="E56" s="315" t="str">
        <f>E33</f>
        <v>очная</v>
      </c>
      <c r="F56" s="315"/>
      <c r="G56" s="321" t="s">
        <v>44</v>
      </c>
      <c r="H56" s="321" t="s">
        <v>18</v>
      </c>
      <c r="I56" s="322">
        <v>792</v>
      </c>
      <c r="J56" s="315">
        <f>Оценка!H9</f>
        <v>0</v>
      </c>
      <c r="K56" s="315">
        <f>Оценка!I9</f>
        <v>0</v>
      </c>
      <c r="L56" s="960">
        <v>10</v>
      </c>
      <c r="M56" s="961"/>
      <c r="N56" s="960">
        <f>IF(J56=0,0, IF(K56*100/J56-100&gt;=-10,0,K56*100/J56-100+10))</f>
        <v>0</v>
      </c>
      <c r="O56" s="961"/>
      <c r="P56" s="1051"/>
      <c r="Q56" s="1052"/>
      <c r="R56" s="315"/>
      <c r="S56" s="319">
        <v>1</v>
      </c>
    </row>
    <row r="57" spans="1:19" ht="48" hidden="1" customHeight="1">
      <c r="A57" s="320" t="str">
        <f>A37</f>
        <v>801012О.99.0.БА82АК24001</v>
      </c>
      <c r="B57" s="320" t="str">
        <f t="shared" ref="B57:E57" si="5">B37</f>
        <v>не указано</v>
      </c>
      <c r="C57" s="320" t="str">
        <f t="shared" si="5"/>
        <v>не указано</v>
      </c>
      <c r="D57" s="325" t="str">
        <f t="shared" si="5"/>
        <v>нарушением опорно-двигательного аппарата</v>
      </c>
      <c r="E57" s="320" t="str">
        <f t="shared" si="5"/>
        <v>очная</v>
      </c>
      <c r="F57" s="315"/>
      <c r="G57" s="321" t="s">
        <v>44</v>
      </c>
      <c r="H57" s="321" t="s">
        <v>18</v>
      </c>
      <c r="I57" s="322">
        <v>792</v>
      </c>
      <c r="J57" s="315">
        <f>Оценка!H14</f>
        <v>0</v>
      </c>
      <c r="K57" s="315">
        <f>Оценка!I14</f>
        <v>0</v>
      </c>
      <c r="L57" s="960">
        <v>10</v>
      </c>
      <c r="M57" s="961"/>
      <c r="N57" s="960">
        <f t="shared" ref="N57:N58" si="6">IF(J57-K57&lt;=10,0,J57-K57-10)</f>
        <v>0</v>
      </c>
      <c r="O57" s="961"/>
      <c r="P57" s="1051"/>
      <c r="Q57" s="1052"/>
      <c r="R57" s="315"/>
      <c r="S57" s="319">
        <v>2</v>
      </c>
    </row>
    <row r="58" spans="1:19" ht="42.75" hidden="1" customHeight="1">
      <c r="A58" s="320" t="str">
        <f>A41</f>
        <v>801012О.99.0.БА82АЛ78001</v>
      </c>
      <c r="B58" s="320" t="str">
        <f t="shared" ref="B58:E58" si="7">B41</f>
        <v>не указано</v>
      </c>
      <c r="C58" s="320" t="str">
        <f t="shared" si="7"/>
        <v>не указано</v>
      </c>
      <c r="D58" s="325" t="str">
        <f t="shared" si="7"/>
        <v>с нарушением психического развития</v>
      </c>
      <c r="E58" s="320" t="str">
        <f t="shared" si="7"/>
        <v>очная</v>
      </c>
      <c r="F58" s="315"/>
      <c r="G58" s="321" t="s">
        <v>44</v>
      </c>
      <c r="H58" s="321" t="s">
        <v>18</v>
      </c>
      <c r="I58" s="322">
        <v>792</v>
      </c>
      <c r="J58" s="315">
        <f>Оценка!H19</f>
        <v>0</v>
      </c>
      <c r="K58" s="315">
        <f>Оценка!I19</f>
        <v>0</v>
      </c>
      <c r="L58" s="960">
        <v>10</v>
      </c>
      <c r="M58" s="961"/>
      <c r="N58" s="960">
        <f t="shared" si="6"/>
        <v>0</v>
      </c>
      <c r="O58" s="961"/>
      <c r="P58" s="1051"/>
      <c r="Q58" s="1052"/>
      <c r="R58" s="315"/>
      <c r="S58" s="319">
        <v>3</v>
      </c>
    </row>
    <row r="59" spans="1:19" ht="42.75" hidden="1" customHeight="1">
      <c r="A59" s="320" t="str">
        <f>A45</f>
        <v>801012О.99.0.БА82АЗ70001</v>
      </c>
      <c r="B59" s="320" t="str">
        <f t="shared" ref="B59:E59" si="8">B45</f>
        <v>не указано</v>
      </c>
      <c r="C59" s="320" t="str">
        <f t="shared" si="8"/>
        <v>не указано</v>
      </c>
      <c r="D59" s="325" t="str">
        <f t="shared" si="8"/>
        <v>с тяжелыми нарушениями речи</v>
      </c>
      <c r="E59" s="320" t="str">
        <f t="shared" si="8"/>
        <v>очная</v>
      </c>
      <c r="F59" s="315"/>
      <c r="G59" s="321" t="s">
        <v>44</v>
      </c>
      <c r="H59" s="321" t="s">
        <v>18</v>
      </c>
      <c r="I59" s="322">
        <v>792</v>
      </c>
      <c r="J59" s="315">
        <f>Оценка!H24</f>
        <v>0</v>
      </c>
      <c r="K59" s="315">
        <f>Оценка!I24</f>
        <v>0</v>
      </c>
      <c r="L59" s="960">
        <v>10</v>
      </c>
      <c r="M59" s="961"/>
      <c r="N59" s="960">
        <f t="shared" ref="N59" si="9">IF(J59-K59&lt;=10,0,J59-K59-10)</f>
        <v>0</v>
      </c>
      <c r="O59" s="961"/>
      <c r="P59" s="1051"/>
      <c r="Q59" s="1052"/>
      <c r="R59" s="315"/>
      <c r="S59" s="319">
        <v>4</v>
      </c>
    </row>
    <row r="60" spans="1:19" hidden="1">
      <c r="A60" s="150"/>
      <c r="B60" s="67"/>
      <c r="C60" s="67"/>
      <c r="D60" s="67"/>
      <c r="E60" s="67"/>
      <c r="F60" s="67"/>
      <c r="G60" s="151"/>
      <c r="H60" s="151"/>
      <c r="I60" s="152"/>
      <c r="J60" s="67"/>
      <c r="K60" s="67"/>
      <c r="L60" s="154"/>
      <c r="M60" s="154"/>
      <c r="N60" s="154"/>
      <c r="O60" s="154"/>
      <c r="P60" s="151"/>
      <c r="Q60" s="151"/>
      <c r="R60" s="67"/>
    </row>
    <row r="61" spans="1:19" ht="23.25" customHeight="1">
      <c r="A61" s="343" t="s">
        <v>119</v>
      </c>
      <c r="B61" s="343"/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</row>
    <row r="62" spans="1:19" s="311" customFormat="1" ht="20.25" customHeight="1">
      <c r="A62" s="1022" t="s">
        <v>352</v>
      </c>
      <c r="B62" s="1022"/>
      <c r="C62" s="1022"/>
      <c r="D62" s="1022"/>
      <c r="E62" s="1022"/>
      <c r="F62" s="1022"/>
      <c r="G62" s="1022"/>
      <c r="H62" s="1022"/>
      <c r="I62" s="1022"/>
      <c r="J62" s="1022"/>
      <c r="K62" s="1022"/>
      <c r="L62" s="1022"/>
      <c r="M62" s="1022"/>
      <c r="N62" s="1022"/>
      <c r="O62" s="1022"/>
      <c r="P62" s="1073" t="s">
        <v>120</v>
      </c>
      <c r="Q62" s="1074"/>
      <c r="R62" s="998" t="s">
        <v>200</v>
      </c>
      <c r="S62" s="333"/>
    </row>
    <row r="63" spans="1:19" s="311" customFormat="1" ht="20.25" customHeight="1">
      <c r="A63" s="1022" t="s">
        <v>349</v>
      </c>
      <c r="B63" s="1022"/>
      <c r="C63" s="1022"/>
      <c r="D63" s="1022"/>
      <c r="E63" s="1022"/>
      <c r="F63" s="1022"/>
      <c r="G63" s="1022"/>
      <c r="H63" s="1022"/>
      <c r="I63" s="1022"/>
      <c r="J63" s="1022"/>
      <c r="K63" s="1022"/>
      <c r="L63" s="1022"/>
      <c r="M63" s="1022"/>
      <c r="N63" s="1022"/>
      <c r="O63" s="1022"/>
      <c r="P63" s="1073"/>
      <c r="Q63" s="1074"/>
      <c r="R63" s="999"/>
      <c r="S63" s="333"/>
    </row>
    <row r="64" spans="1:19" s="311" customFormat="1" ht="20.25" customHeight="1">
      <c r="A64" s="1020" t="s">
        <v>121</v>
      </c>
      <c r="B64" s="1020"/>
      <c r="C64" s="1020"/>
      <c r="D64" s="1020"/>
      <c r="E64" s="1020"/>
      <c r="F64" s="1020"/>
      <c r="G64" s="1020"/>
      <c r="H64" s="1020"/>
      <c r="I64" s="1020"/>
      <c r="J64" s="1020"/>
      <c r="K64" s="1020"/>
      <c r="L64" s="1020"/>
      <c r="M64" s="1020"/>
      <c r="N64" s="1020"/>
      <c r="O64" s="1020"/>
      <c r="P64" s="1020"/>
      <c r="Q64" s="1020"/>
      <c r="R64" s="1020"/>
      <c r="S64" s="1020"/>
    </row>
    <row r="65" spans="1:19" s="311" customFormat="1" ht="20.25" customHeight="1">
      <c r="A65" s="1020" t="s">
        <v>122</v>
      </c>
      <c r="B65" s="1020"/>
      <c r="C65" s="1020"/>
      <c r="D65" s="1020"/>
      <c r="E65" s="1020"/>
      <c r="F65" s="1020"/>
      <c r="G65" s="1020"/>
      <c r="H65" s="1020"/>
      <c r="I65" s="1020"/>
      <c r="J65" s="1020"/>
      <c r="K65" s="1020"/>
      <c r="L65" s="1020"/>
      <c r="M65" s="1020"/>
      <c r="N65" s="1020"/>
      <c r="O65" s="1020"/>
      <c r="P65" s="1020"/>
      <c r="Q65" s="1020"/>
      <c r="R65" s="1020"/>
      <c r="S65" s="1020"/>
    </row>
    <row r="66" spans="1:19" ht="15">
      <c r="A66" s="1046" t="s">
        <v>123</v>
      </c>
      <c r="B66" s="1000" t="s">
        <v>124</v>
      </c>
      <c r="C66" s="1049"/>
      <c r="D66" s="1050"/>
      <c r="E66" s="1000" t="s">
        <v>125</v>
      </c>
      <c r="F66" s="1001"/>
      <c r="G66" s="1000" t="s">
        <v>126</v>
      </c>
      <c r="H66" s="1077"/>
      <c r="I66" s="1077"/>
      <c r="J66" s="1077"/>
      <c r="K66" s="1077"/>
      <c r="L66" s="1077"/>
      <c r="M66" s="1077"/>
      <c r="N66" s="1077"/>
      <c r="O66" s="1077"/>
      <c r="P66" s="1077"/>
      <c r="Q66" s="1077"/>
      <c r="R66" s="1001"/>
    </row>
    <row r="67" spans="1:19">
      <c r="A67" s="1047"/>
      <c r="B67" s="1046" t="s">
        <v>127</v>
      </c>
      <c r="C67" s="1046" t="s">
        <v>127</v>
      </c>
      <c r="D67" s="1046" t="s">
        <v>127</v>
      </c>
      <c r="E67" s="1046" t="s">
        <v>127</v>
      </c>
      <c r="F67" s="1046" t="s">
        <v>127</v>
      </c>
      <c r="G67" s="1078" t="s">
        <v>128</v>
      </c>
      <c r="H67" s="1072"/>
      <c r="I67" s="1072"/>
      <c r="J67" s="1072"/>
      <c r="K67" s="1079"/>
      <c r="L67" s="1000" t="s">
        <v>129</v>
      </c>
      <c r="M67" s="1001"/>
      <c r="N67" s="1046" t="s">
        <v>130</v>
      </c>
      <c r="O67" s="1046" t="s">
        <v>131</v>
      </c>
      <c r="P67" s="1046" t="s">
        <v>132</v>
      </c>
      <c r="Q67" s="1046" t="s">
        <v>133</v>
      </c>
      <c r="R67" s="1046" t="s">
        <v>134</v>
      </c>
    </row>
    <row r="68" spans="1:19" ht="22.5">
      <c r="A68" s="1048"/>
      <c r="B68" s="1048"/>
      <c r="C68" s="1048"/>
      <c r="D68" s="1048"/>
      <c r="E68" s="1048"/>
      <c r="F68" s="1048"/>
      <c r="G68" s="1080"/>
      <c r="H68" s="1081"/>
      <c r="I68" s="1081"/>
      <c r="J68" s="1081"/>
      <c r="K68" s="1082"/>
      <c r="L68" s="68" t="s">
        <v>135</v>
      </c>
      <c r="M68" s="69" t="s">
        <v>136</v>
      </c>
      <c r="N68" s="1048"/>
      <c r="O68" s="1048"/>
      <c r="P68" s="1048"/>
      <c r="Q68" s="1048"/>
      <c r="R68" s="1048"/>
    </row>
    <row r="69" spans="1:19">
      <c r="A69" s="70">
        <v>1</v>
      </c>
      <c r="B69" s="70">
        <v>2</v>
      </c>
      <c r="C69" s="70">
        <v>3</v>
      </c>
      <c r="D69" s="70">
        <v>4</v>
      </c>
      <c r="E69" s="70">
        <v>5</v>
      </c>
      <c r="F69" s="70">
        <v>6</v>
      </c>
      <c r="G69" s="1054">
        <v>7</v>
      </c>
      <c r="H69" s="1083"/>
      <c r="I69" s="1083"/>
      <c r="J69" s="1083"/>
      <c r="K69" s="1055"/>
      <c r="L69" s="70">
        <v>8</v>
      </c>
      <c r="M69" s="70">
        <v>9</v>
      </c>
      <c r="N69" s="70">
        <v>10</v>
      </c>
      <c r="O69" s="70">
        <v>11</v>
      </c>
      <c r="P69" s="70">
        <v>12</v>
      </c>
      <c r="Q69" s="70">
        <v>13</v>
      </c>
      <c r="R69" s="70">
        <v>14</v>
      </c>
    </row>
    <row r="70" spans="1:19" ht="35.25" customHeight="1">
      <c r="A70" s="1043" t="str">
        <f>Оценка!$B$25</f>
        <v>801012О.99.0.БА81АА00001</v>
      </c>
      <c r="B70" s="944" t="s">
        <v>137</v>
      </c>
      <c r="C70" s="944" t="s">
        <v>138</v>
      </c>
      <c r="D70" s="944" t="s">
        <v>139</v>
      </c>
      <c r="E70" s="944" t="s">
        <v>140</v>
      </c>
      <c r="F70" s="1025"/>
      <c r="G70" s="1010" t="s">
        <v>450</v>
      </c>
      <c r="H70" s="1011"/>
      <c r="I70" s="1011"/>
      <c r="J70" s="1011"/>
      <c r="K70" s="1012"/>
      <c r="L70" s="324" t="s">
        <v>45</v>
      </c>
      <c r="M70" s="322">
        <v>744</v>
      </c>
      <c r="N70" s="315">
        <f>Оценка!H25</f>
        <v>57.1</v>
      </c>
      <c r="O70" s="315">
        <f>Оценка!I25</f>
        <v>57.1</v>
      </c>
      <c r="P70" s="315">
        <v>10</v>
      </c>
      <c r="Q70" s="315">
        <f t="shared" ref="Q70:Q77" si="10">IF(N70=0,0,IF(O70*100/N70-100&gt;=-10,0,O70*100/N70-100+10))</f>
        <v>0</v>
      </c>
      <c r="R70" s="329"/>
      <c r="S70" s="927">
        <v>5</v>
      </c>
    </row>
    <row r="71" spans="1:19" ht="35.25" customHeight="1">
      <c r="A71" s="1044"/>
      <c r="B71" s="945"/>
      <c r="C71" s="945"/>
      <c r="D71" s="945"/>
      <c r="E71" s="945"/>
      <c r="F71" s="1026"/>
      <c r="G71" s="1010" t="s">
        <v>415</v>
      </c>
      <c r="H71" s="1011"/>
      <c r="I71" s="1011"/>
      <c r="J71" s="1011"/>
      <c r="K71" s="1012"/>
      <c r="L71" s="324" t="s">
        <v>45</v>
      </c>
      <c r="M71" s="322">
        <v>744</v>
      </c>
      <c r="N71" s="315">
        <f>Оценка!H26</f>
        <v>6.5</v>
      </c>
      <c r="O71" s="315">
        <f>Оценка!I26</f>
        <v>6</v>
      </c>
      <c r="P71" s="315">
        <v>10</v>
      </c>
      <c r="Q71" s="315">
        <f t="shared" si="10"/>
        <v>0</v>
      </c>
      <c r="R71" s="329"/>
      <c r="S71" s="927"/>
    </row>
    <row r="72" spans="1:19" ht="35.25" customHeight="1">
      <c r="A72" s="1044"/>
      <c r="B72" s="945"/>
      <c r="C72" s="945"/>
      <c r="D72" s="945"/>
      <c r="E72" s="945"/>
      <c r="F72" s="1026"/>
      <c r="G72" s="1010" t="s">
        <v>416</v>
      </c>
      <c r="H72" s="1011"/>
      <c r="I72" s="1011"/>
      <c r="J72" s="1011"/>
      <c r="K72" s="1012"/>
      <c r="L72" s="324" t="s">
        <v>45</v>
      </c>
      <c r="M72" s="322">
        <v>744</v>
      </c>
      <c r="N72" s="315">
        <f>Оценка!H27</f>
        <v>100</v>
      </c>
      <c r="O72" s="315">
        <f>Оценка!I27</f>
        <v>0</v>
      </c>
      <c r="P72" s="315">
        <v>10</v>
      </c>
      <c r="Q72" s="315">
        <f t="shared" si="10"/>
        <v>-90</v>
      </c>
      <c r="R72" s="645" t="s">
        <v>501</v>
      </c>
      <c r="S72" s="927"/>
    </row>
    <row r="73" spans="1:19" ht="35.25" customHeight="1">
      <c r="A73" s="1045"/>
      <c r="B73" s="946"/>
      <c r="C73" s="946"/>
      <c r="D73" s="946"/>
      <c r="E73" s="946"/>
      <c r="F73" s="1027"/>
      <c r="G73" s="1013" t="s">
        <v>417</v>
      </c>
      <c r="H73" s="1014"/>
      <c r="I73" s="1014"/>
      <c r="J73" s="1014"/>
      <c r="K73" s="1015"/>
      <c r="L73" s="328" t="s">
        <v>45</v>
      </c>
      <c r="M73" s="330">
        <v>744</v>
      </c>
      <c r="N73" s="316">
        <f>Оценка!H28</f>
        <v>0</v>
      </c>
      <c r="O73" s="316">
        <f>Оценка!I28</f>
        <v>0</v>
      </c>
      <c r="P73" s="316">
        <v>10</v>
      </c>
      <c r="Q73" s="316">
        <f t="shared" si="10"/>
        <v>0</v>
      </c>
      <c r="R73" s="316"/>
      <c r="S73" s="927"/>
    </row>
    <row r="74" spans="1:19" ht="36.75" hidden="1" customHeight="1">
      <c r="A74" s="1028" t="str">
        <f>Оценка!B30</f>
        <v>801012О.99.0.БА81АА24001</v>
      </c>
      <c r="B74" s="944" t="s">
        <v>137</v>
      </c>
      <c r="C74" s="944" t="s">
        <v>138</v>
      </c>
      <c r="D74" s="944" t="s">
        <v>143</v>
      </c>
      <c r="E74" s="944" t="s">
        <v>140</v>
      </c>
      <c r="F74" s="944"/>
      <c r="G74" s="1010" t="s">
        <v>450</v>
      </c>
      <c r="H74" s="1011"/>
      <c r="I74" s="1011"/>
      <c r="J74" s="1011"/>
      <c r="K74" s="1012"/>
      <c r="L74" s="324" t="s">
        <v>45</v>
      </c>
      <c r="M74" s="322">
        <v>744</v>
      </c>
      <c r="N74" s="315">
        <f>Оценка!H30</f>
        <v>0</v>
      </c>
      <c r="O74" s="315">
        <f>Оценка!I30</f>
        <v>0</v>
      </c>
      <c r="P74" s="315">
        <v>10</v>
      </c>
      <c r="Q74" s="315">
        <f t="shared" si="10"/>
        <v>0</v>
      </c>
      <c r="R74" s="317"/>
      <c r="S74" s="927">
        <v>6</v>
      </c>
    </row>
    <row r="75" spans="1:19" ht="36.75" hidden="1" customHeight="1">
      <c r="A75" s="1029"/>
      <c r="B75" s="945"/>
      <c r="C75" s="945"/>
      <c r="D75" s="945"/>
      <c r="E75" s="945"/>
      <c r="F75" s="945"/>
      <c r="G75" s="1010" t="s">
        <v>415</v>
      </c>
      <c r="H75" s="1011"/>
      <c r="I75" s="1011"/>
      <c r="J75" s="1011"/>
      <c r="K75" s="1012"/>
      <c r="L75" s="324" t="s">
        <v>45</v>
      </c>
      <c r="M75" s="322">
        <v>744</v>
      </c>
      <c r="N75" s="315">
        <f>Оценка!H31</f>
        <v>0</v>
      </c>
      <c r="O75" s="315">
        <f>Оценка!I31</f>
        <v>0</v>
      </c>
      <c r="P75" s="315">
        <v>10</v>
      </c>
      <c r="Q75" s="315">
        <f t="shared" si="10"/>
        <v>0</v>
      </c>
      <c r="R75" s="317"/>
      <c r="S75" s="927"/>
    </row>
    <row r="76" spans="1:19" ht="36.75" hidden="1" customHeight="1">
      <c r="A76" s="1029"/>
      <c r="B76" s="945"/>
      <c r="C76" s="945"/>
      <c r="D76" s="945"/>
      <c r="E76" s="945"/>
      <c r="F76" s="945"/>
      <c r="G76" s="1010" t="s">
        <v>416</v>
      </c>
      <c r="H76" s="1011"/>
      <c r="I76" s="1011"/>
      <c r="J76" s="1011"/>
      <c r="K76" s="1012"/>
      <c r="L76" s="324" t="s">
        <v>45</v>
      </c>
      <c r="M76" s="322">
        <v>744</v>
      </c>
      <c r="N76" s="315">
        <f>Оценка!H32</f>
        <v>0</v>
      </c>
      <c r="O76" s="315">
        <f>Оценка!I32</f>
        <v>0</v>
      </c>
      <c r="P76" s="315">
        <v>10</v>
      </c>
      <c r="Q76" s="315">
        <f t="shared" si="10"/>
        <v>0</v>
      </c>
      <c r="R76" s="317"/>
      <c r="S76" s="927"/>
    </row>
    <row r="77" spans="1:19" ht="36.75" hidden="1" customHeight="1">
      <c r="A77" s="1030"/>
      <c r="B77" s="946"/>
      <c r="C77" s="946"/>
      <c r="D77" s="1016"/>
      <c r="E77" s="1016"/>
      <c r="F77" s="1016"/>
      <c r="G77" s="1013" t="s">
        <v>417</v>
      </c>
      <c r="H77" s="1014"/>
      <c r="I77" s="1014"/>
      <c r="J77" s="1014"/>
      <c r="K77" s="1015"/>
      <c r="L77" s="328" t="s">
        <v>45</v>
      </c>
      <c r="M77" s="330">
        <v>744</v>
      </c>
      <c r="N77" s="316">
        <f>Оценка!H33</f>
        <v>0</v>
      </c>
      <c r="O77" s="316">
        <f>Оценка!I33</f>
        <v>0</v>
      </c>
      <c r="P77" s="316">
        <v>10</v>
      </c>
      <c r="Q77" s="316">
        <f t="shared" si="10"/>
        <v>0</v>
      </c>
      <c r="R77" s="318"/>
      <c r="S77" s="927"/>
    </row>
    <row r="78" spans="1:19" ht="36.75" hidden="1" customHeight="1">
      <c r="A78" s="1028" t="str">
        <f>Оценка!B40</f>
        <v>801012О.99.0.БА81АБ44001</v>
      </c>
      <c r="B78" s="944" t="s">
        <v>137</v>
      </c>
      <c r="C78" s="944" t="s">
        <v>142</v>
      </c>
      <c r="D78" s="944" t="s">
        <v>141</v>
      </c>
      <c r="E78" s="944" t="s">
        <v>140</v>
      </c>
      <c r="F78" s="944"/>
      <c r="G78" s="1010" t="s">
        <v>450</v>
      </c>
      <c r="H78" s="1011"/>
      <c r="I78" s="1011"/>
      <c r="J78" s="1011"/>
      <c r="K78" s="1012"/>
      <c r="L78" s="324" t="s">
        <v>45</v>
      </c>
      <c r="M78" s="322">
        <v>744</v>
      </c>
      <c r="N78" s="315">
        <f>Оценка!H40</f>
        <v>0</v>
      </c>
      <c r="O78" s="315">
        <f>Оценка!I40</f>
        <v>0</v>
      </c>
      <c r="P78" s="315">
        <v>10</v>
      </c>
      <c r="Q78" s="315">
        <f t="shared" ref="Q78:Q81" si="11">IF(N78=0,0,IF(O78*100/N78-100&gt;=-10,0,O78*100/N78-100+10))</f>
        <v>0</v>
      </c>
      <c r="R78" s="317"/>
      <c r="S78" s="927">
        <v>7</v>
      </c>
    </row>
    <row r="79" spans="1:19" ht="36.75" hidden="1" customHeight="1">
      <c r="A79" s="1029"/>
      <c r="B79" s="945"/>
      <c r="C79" s="945"/>
      <c r="D79" s="945"/>
      <c r="E79" s="945"/>
      <c r="F79" s="945"/>
      <c r="G79" s="1010" t="s">
        <v>415</v>
      </c>
      <c r="H79" s="1011"/>
      <c r="I79" s="1011"/>
      <c r="J79" s="1011"/>
      <c r="K79" s="1012"/>
      <c r="L79" s="324" t="s">
        <v>45</v>
      </c>
      <c r="M79" s="322">
        <v>744</v>
      </c>
      <c r="N79" s="315">
        <f>Оценка!H41</f>
        <v>0</v>
      </c>
      <c r="O79" s="315">
        <f>Оценка!I41</f>
        <v>0</v>
      </c>
      <c r="P79" s="315">
        <v>10</v>
      </c>
      <c r="Q79" s="315">
        <f t="shared" si="11"/>
        <v>0</v>
      </c>
      <c r="R79" s="317"/>
      <c r="S79" s="927"/>
    </row>
    <row r="80" spans="1:19" ht="36.75" hidden="1" customHeight="1">
      <c r="A80" s="1029"/>
      <c r="B80" s="945"/>
      <c r="C80" s="945"/>
      <c r="D80" s="945"/>
      <c r="E80" s="945"/>
      <c r="F80" s="945"/>
      <c r="G80" s="1010" t="s">
        <v>416</v>
      </c>
      <c r="H80" s="1011"/>
      <c r="I80" s="1011"/>
      <c r="J80" s="1011"/>
      <c r="K80" s="1012"/>
      <c r="L80" s="324" t="s">
        <v>45</v>
      </c>
      <c r="M80" s="322">
        <v>744</v>
      </c>
      <c r="N80" s="315">
        <f>Оценка!H42</f>
        <v>0</v>
      </c>
      <c r="O80" s="315">
        <f>Оценка!I42</f>
        <v>0</v>
      </c>
      <c r="P80" s="315">
        <v>10</v>
      </c>
      <c r="Q80" s="315">
        <f t="shared" si="11"/>
        <v>0</v>
      </c>
      <c r="R80" s="317"/>
      <c r="S80" s="927"/>
    </row>
    <row r="81" spans="1:19" ht="36.75" hidden="1" customHeight="1">
      <c r="A81" s="1030"/>
      <c r="B81" s="946"/>
      <c r="C81" s="946"/>
      <c r="D81" s="946"/>
      <c r="E81" s="946"/>
      <c r="F81" s="1016"/>
      <c r="G81" s="1013" t="s">
        <v>417</v>
      </c>
      <c r="H81" s="1014"/>
      <c r="I81" s="1014"/>
      <c r="J81" s="1014"/>
      <c r="K81" s="1015"/>
      <c r="L81" s="328" t="s">
        <v>45</v>
      </c>
      <c r="M81" s="330">
        <v>744</v>
      </c>
      <c r="N81" s="316">
        <f>Оценка!H43</f>
        <v>0</v>
      </c>
      <c r="O81" s="316">
        <f>Оценка!I43</f>
        <v>0</v>
      </c>
      <c r="P81" s="316">
        <v>10</v>
      </c>
      <c r="Q81" s="316">
        <f t="shared" si="11"/>
        <v>0</v>
      </c>
      <c r="R81" s="318"/>
      <c r="S81" s="927"/>
    </row>
    <row r="82" spans="1:19" ht="36.75" customHeight="1">
      <c r="A82" s="1028" t="str">
        <f>Оценка!B45</f>
        <v>801012О.99.0.БА81АБ68001</v>
      </c>
      <c r="B82" s="944" t="s">
        <v>137</v>
      </c>
      <c r="C82" s="944" t="s">
        <v>142</v>
      </c>
      <c r="D82" s="944" t="s">
        <v>143</v>
      </c>
      <c r="E82" s="944" t="s">
        <v>140</v>
      </c>
      <c r="F82" s="944"/>
      <c r="G82" s="1010" t="s">
        <v>450</v>
      </c>
      <c r="H82" s="1011"/>
      <c r="I82" s="1011"/>
      <c r="J82" s="1011"/>
      <c r="K82" s="1012"/>
      <c r="L82" s="324" t="s">
        <v>45</v>
      </c>
      <c r="M82" s="322">
        <v>744</v>
      </c>
      <c r="N82" s="315">
        <f>Оценка!H45</f>
        <v>0</v>
      </c>
      <c r="O82" s="315">
        <f>Оценка!I45</f>
        <v>0</v>
      </c>
      <c r="P82" s="315">
        <v>10</v>
      </c>
      <c r="Q82" s="315">
        <f t="shared" ref="Q82:Q85" si="12">IF(N82=0,0,IF(O82*100/N82-100&gt;=-10,0,O82*100/N82-100+10))</f>
        <v>0</v>
      </c>
      <c r="R82" s="317"/>
      <c r="S82" s="927">
        <v>8</v>
      </c>
    </row>
    <row r="83" spans="1:19" ht="36.75" customHeight="1">
      <c r="A83" s="1029"/>
      <c r="B83" s="945"/>
      <c r="C83" s="945"/>
      <c r="D83" s="945"/>
      <c r="E83" s="945"/>
      <c r="F83" s="945"/>
      <c r="G83" s="1010" t="s">
        <v>415</v>
      </c>
      <c r="H83" s="1011"/>
      <c r="I83" s="1011"/>
      <c r="J83" s="1011"/>
      <c r="K83" s="1012"/>
      <c r="L83" s="324" t="s">
        <v>45</v>
      </c>
      <c r="M83" s="322">
        <v>744</v>
      </c>
      <c r="N83" s="315">
        <f>Оценка!H46</f>
        <v>0</v>
      </c>
      <c r="O83" s="315">
        <f>Оценка!I46</f>
        <v>0</v>
      </c>
      <c r="P83" s="315">
        <v>10</v>
      </c>
      <c r="Q83" s="315">
        <f t="shared" si="12"/>
        <v>0</v>
      </c>
      <c r="R83" s="317"/>
      <c r="S83" s="927"/>
    </row>
    <row r="84" spans="1:19" ht="36.75" customHeight="1">
      <c r="A84" s="1029"/>
      <c r="B84" s="945"/>
      <c r="C84" s="945"/>
      <c r="D84" s="945"/>
      <c r="E84" s="945"/>
      <c r="F84" s="945"/>
      <c r="G84" s="1010" t="s">
        <v>416</v>
      </c>
      <c r="H84" s="1011"/>
      <c r="I84" s="1011"/>
      <c r="J84" s="1011"/>
      <c r="K84" s="1012"/>
      <c r="L84" s="324" t="s">
        <v>45</v>
      </c>
      <c r="M84" s="322">
        <v>744</v>
      </c>
      <c r="N84" s="315">
        <f>Оценка!H47</f>
        <v>0</v>
      </c>
      <c r="O84" s="315">
        <f>Оценка!I47</f>
        <v>0</v>
      </c>
      <c r="P84" s="315">
        <v>10</v>
      </c>
      <c r="Q84" s="315">
        <f t="shared" si="12"/>
        <v>0</v>
      </c>
      <c r="R84" s="317"/>
      <c r="S84" s="927"/>
    </row>
    <row r="85" spans="1:19" ht="36.75" customHeight="1">
      <c r="A85" s="1030"/>
      <c r="B85" s="946"/>
      <c r="C85" s="946"/>
      <c r="D85" s="946"/>
      <c r="E85" s="946"/>
      <c r="F85" s="1016"/>
      <c r="G85" s="1013" t="s">
        <v>417</v>
      </c>
      <c r="H85" s="1014"/>
      <c r="I85" s="1014"/>
      <c r="J85" s="1014"/>
      <c r="K85" s="1015"/>
      <c r="L85" s="328" t="s">
        <v>45</v>
      </c>
      <c r="M85" s="330">
        <v>744</v>
      </c>
      <c r="N85" s="316">
        <f>Оценка!H48</f>
        <v>0</v>
      </c>
      <c r="O85" s="316">
        <f>Оценка!I48</f>
        <v>0</v>
      </c>
      <c r="P85" s="316">
        <v>10</v>
      </c>
      <c r="Q85" s="316">
        <f t="shared" si="12"/>
        <v>0</v>
      </c>
      <c r="R85" s="318"/>
      <c r="S85" s="927"/>
    </row>
    <row r="86" spans="1:19" ht="36.75" hidden="1" customHeight="1">
      <c r="A86" s="1040" t="str">
        <f>Оценка!$B$60</f>
        <v>801012О.99.0.БА81АН96001</v>
      </c>
      <c r="B86" s="944" t="s">
        <v>148</v>
      </c>
      <c r="C86" s="944" t="s">
        <v>142</v>
      </c>
      <c r="D86" s="944" t="s">
        <v>141</v>
      </c>
      <c r="E86" s="944" t="s">
        <v>140</v>
      </c>
      <c r="F86" s="944"/>
      <c r="G86" s="1010" t="s">
        <v>450</v>
      </c>
      <c r="H86" s="1011"/>
      <c r="I86" s="1011"/>
      <c r="J86" s="1011"/>
      <c r="K86" s="1012"/>
      <c r="L86" s="324" t="s">
        <v>45</v>
      </c>
      <c r="M86" s="322">
        <v>744</v>
      </c>
      <c r="N86" s="315">
        <f>Оценка!H60</f>
        <v>0</v>
      </c>
      <c r="O86" s="315">
        <f>Оценка!I60</f>
        <v>0</v>
      </c>
      <c r="P86" s="315">
        <v>10</v>
      </c>
      <c r="Q86" s="315">
        <f t="shared" ref="Q86:Q89" si="13">IF(N86=0,0,IF(O86*100/N86-100&gt;=-10,0,O86*100/N86-100+10))</f>
        <v>0</v>
      </c>
      <c r="R86" s="317"/>
      <c r="S86" s="927">
        <v>9</v>
      </c>
    </row>
    <row r="87" spans="1:19" ht="36.75" hidden="1" customHeight="1">
      <c r="A87" s="1041"/>
      <c r="B87" s="945"/>
      <c r="C87" s="945"/>
      <c r="D87" s="945"/>
      <c r="E87" s="945"/>
      <c r="F87" s="945"/>
      <c r="G87" s="1010" t="s">
        <v>415</v>
      </c>
      <c r="H87" s="1011"/>
      <c r="I87" s="1011"/>
      <c r="J87" s="1011"/>
      <c r="K87" s="1012"/>
      <c r="L87" s="324" t="s">
        <v>45</v>
      </c>
      <c r="M87" s="322">
        <v>744</v>
      </c>
      <c r="N87" s="315">
        <f>Оценка!H61</f>
        <v>0</v>
      </c>
      <c r="O87" s="315">
        <f>Оценка!I61</f>
        <v>0</v>
      </c>
      <c r="P87" s="315">
        <v>10</v>
      </c>
      <c r="Q87" s="315">
        <f t="shared" si="13"/>
        <v>0</v>
      </c>
      <c r="R87" s="317"/>
      <c r="S87" s="927"/>
    </row>
    <row r="88" spans="1:19" ht="36.75" hidden="1" customHeight="1">
      <c r="A88" s="1041"/>
      <c r="B88" s="945"/>
      <c r="C88" s="945"/>
      <c r="D88" s="945"/>
      <c r="E88" s="945"/>
      <c r="F88" s="945"/>
      <c r="G88" s="1010" t="s">
        <v>416</v>
      </c>
      <c r="H88" s="1011"/>
      <c r="I88" s="1011"/>
      <c r="J88" s="1011"/>
      <c r="K88" s="1012"/>
      <c r="L88" s="324" t="s">
        <v>45</v>
      </c>
      <c r="M88" s="322">
        <v>744</v>
      </c>
      <c r="N88" s="315">
        <f>Оценка!H62</f>
        <v>0</v>
      </c>
      <c r="O88" s="315">
        <f>Оценка!I62</f>
        <v>0</v>
      </c>
      <c r="P88" s="315">
        <v>10</v>
      </c>
      <c r="Q88" s="315">
        <f t="shared" si="13"/>
        <v>0</v>
      </c>
      <c r="R88" s="317"/>
      <c r="S88" s="927"/>
    </row>
    <row r="89" spans="1:19" ht="36.75" hidden="1" customHeight="1">
      <c r="A89" s="1042"/>
      <c r="B89" s="946"/>
      <c r="C89" s="946"/>
      <c r="D89" s="946"/>
      <c r="E89" s="946"/>
      <c r="F89" s="1016"/>
      <c r="G89" s="1013" t="s">
        <v>417</v>
      </c>
      <c r="H89" s="1014"/>
      <c r="I89" s="1014"/>
      <c r="J89" s="1014"/>
      <c r="K89" s="1015"/>
      <c r="L89" s="328" t="s">
        <v>45</v>
      </c>
      <c r="M89" s="330">
        <v>744</v>
      </c>
      <c r="N89" s="316">
        <f>Оценка!H63</f>
        <v>0</v>
      </c>
      <c r="O89" s="316">
        <f>Оценка!I63</f>
        <v>0</v>
      </c>
      <c r="P89" s="316">
        <v>10</v>
      </c>
      <c r="Q89" s="316">
        <f t="shared" si="13"/>
        <v>0</v>
      </c>
      <c r="R89" s="318"/>
      <c r="S89" s="927"/>
    </row>
    <row r="90" spans="1:19" ht="36.75" hidden="1" customHeight="1">
      <c r="A90" s="1040" t="str">
        <f>Оценка!B65</f>
        <v>801012О.99.0.БА81АП40001</v>
      </c>
      <c r="B90" s="944" t="s">
        <v>148</v>
      </c>
      <c r="C90" s="944" t="s">
        <v>141</v>
      </c>
      <c r="D90" s="944" t="s">
        <v>141</v>
      </c>
      <c r="E90" s="944" t="s">
        <v>140</v>
      </c>
      <c r="F90" s="944"/>
      <c r="G90" s="1010" t="s">
        <v>450</v>
      </c>
      <c r="H90" s="1011"/>
      <c r="I90" s="1011"/>
      <c r="J90" s="1011"/>
      <c r="K90" s="1012"/>
      <c r="L90" s="324" t="s">
        <v>45</v>
      </c>
      <c r="M90" s="322">
        <v>744</v>
      </c>
      <c r="N90" s="315">
        <f>Оценка!H65</f>
        <v>0</v>
      </c>
      <c r="O90" s="315">
        <f>Оценка!I65</f>
        <v>0</v>
      </c>
      <c r="P90" s="315">
        <v>10</v>
      </c>
      <c r="Q90" s="315">
        <f t="shared" ref="Q90:Q93" si="14">IF(N90=0,0,IF(O90*100/N90-100&gt;=-10,0,O90*100/N90-100+10))</f>
        <v>0</v>
      </c>
      <c r="R90" s="317"/>
      <c r="S90" s="927">
        <v>10</v>
      </c>
    </row>
    <row r="91" spans="1:19" ht="36.75" hidden="1" customHeight="1">
      <c r="A91" s="1041"/>
      <c r="B91" s="945"/>
      <c r="C91" s="945"/>
      <c r="D91" s="945"/>
      <c r="E91" s="945"/>
      <c r="F91" s="945"/>
      <c r="G91" s="1010" t="s">
        <v>415</v>
      </c>
      <c r="H91" s="1011"/>
      <c r="I91" s="1011"/>
      <c r="J91" s="1011"/>
      <c r="K91" s="1012"/>
      <c r="L91" s="324" t="s">
        <v>45</v>
      </c>
      <c r="M91" s="322">
        <v>744</v>
      </c>
      <c r="N91" s="315">
        <f>Оценка!H66</f>
        <v>0</v>
      </c>
      <c r="O91" s="315">
        <f>Оценка!I66</f>
        <v>0</v>
      </c>
      <c r="P91" s="315">
        <v>10</v>
      </c>
      <c r="Q91" s="315">
        <f t="shared" si="14"/>
        <v>0</v>
      </c>
      <c r="R91" s="317"/>
      <c r="S91" s="927"/>
    </row>
    <row r="92" spans="1:19" ht="36.75" hidden="1" customHeight="1">
      <c r="A92" s="1041"/>
      <c r="B92" s="945"/>
      <c r="C92" s="945"/>
      <c r="D92" s="945"/>
      <c r="E92" s="945"/>
      <c r="F92" s="945"/>
      <c r="G92" s="1010" t="s">
        <v>416</v>
      </c>
      <c r="H92" s="1011"/>
      <c r="I92" s="1011"/>
      <c r="J92" s="1011"/>
      <c r="K92" s="1012"/>
      <c r="L92" s="324" t="s">
        <v>45</v>
      </c>
      <c r="M92" s="322">
        <v>744</v>
      </c>
      <c r="N92" s="315">
        <f>Оценка!H67</f>
        <v>0</v>
      </c>
      <c r="O92" s="315">
        <f>Оценка!I67</f>
        <v>0</v>
      </c>
      <c r="P92" s="315">
        <v>10</v>
      </c>
      <c r="Q92" s="315">
        <f t="shared" si="14"/>
        <v>0</v>
      </c>
      <c r="R92" s="317"/>
      <c r="S92" s="927"/>
    </row>
    <row r="93" spans="1:19" ht="36.75" hidden="1" customHeight="1">
      <c r="A93" s="1042"/>
      <c r="B93" s="946"/>
      <c r="C93" s="946"/>
      <c r="D93" s="946"/>
      <c r="E93" s="946"/>
      <c r="F93" s="1016"/>
      <c r="G93" s="1013" t="s">
        <v>417</v>
      </c>
      <c r="H93" s="1014"/>
      <c r="I93" s="1014"/>
      <c r="J93" s="1014"/>
      <c r="K93" s="1015"/>
      <c r="L93" s="328" t="s">
        <v>45</v>
      </c>
      <c r="M93" s="330">
        <v>744</v>
      </c>
      <c r="N93" s="316">
        <f>Оценка!H68</f>
        <v>0</v>
      </c>
      <c r="O93" s="316">
        <f>Оценка!I68</f>
        <v>0</v>
      </c>
      <c r="P93" s="316">
        <v>10</v>
      </c>
      <c r="Q93" s="316">
        <f t="shared" si="14"/>
        <v>0</v>
      </c>
      <c r="R93" s="318"/>
      <c r="S93" s="927"/>
    </row>
    <row r="94" spans="1:19" ht="36.75" customHeight="1">
      <c r="A94" s="1028" t="str">
        <f>Оценка!B70</f>
        <v>801012О.99.0.БА81АЩ48001</v>
      </c>
      <c r="B94" s="944" t="s">
        <v>141</v>
      </c>
      <c r="C94" s="944" t="s">
        <v>142</v>
      </c>
      <c r="D94" s="944" t="s">
        <v>141</v>
      </c>
      <c r="E94" s="944" t="s">
        <v>140</v>
      </c>
      <c r="F94" s="944"/>
      <c r="G94" s="1010" t="s">
        <v>450</v>
      </c>
      <c r="H94" s="1011"/>
      <c r="I94" s="1011"/>
      <c r="J94" s="1011"/>
      <c r="K94" s="1012"/>
      <c r="L94" s="324" t="s">
        <v>45</v>
      </c>
      <c r="M94" s="322">
        <v>744</v>
      </c>
      <c r="N94" s="315">
        <f>Оценка!H70</f>
        <v>0</v>
      </c>
      <c r="O94" s="315">
        <f>Оценка!I70</f>
        <v>0</v>
      </c>
      <c r="P94" s="315">
        <v>10</v>
      </c>
      <c r="Q94" s="315">
        <f t="shared" ref="Q94:Q97" si="15">IF(N94=0,0,IF(O94*100/N94-100&gt;=-10,0,O94*100/N94-100+10))</f>
        <v>0</v>
      </c>
      <c r="R94" s="317"/>
      <c r="S94" s="927">
        <v>12</v>
      </c>
    </row>
    <row r="95" spans="1:19" ht="36.75" customHeight="1">
      <c r="A95" s="1029"/>
      <c r="B95" s="945"/>
      <c r="C95" s="945"/>
      <c r="D95" s="945"/>
      <c r="E95" s="945"/>
      <c r="F95" s="945"/>
      <c r="G95" s="1010" t="s">
        <v>415</v>
      </c>
      <c r="H95" s="1011"/>
      <c r="I95" s="1011"/>
      <c r="J95" s="1011"/>
      <c r="K95" s="1012"/>
      <c r="L95" s="324" t="s">
        <v>45</v>
      </c>
      <c r="M95" s="322">
        <v>744</v>
      </c>
      <c r="N95" s="315">
        <f>Оценка!H71</f>
        <v>0</v>
      </c>
      <c r="O95" s="315">
        <f>Оценка!I71</f>
        <v>0</v>
      </c>
      <c r="P95" s="315">
        <v>10</v>
      </c>
      <c r="Q95" s="315">
        <f t="shared" si="15"/>
        <v>0</v>
      </c>
      <c r="R95" s="317"/>
      <c r="S95" s="927"/>
    </row>
    <row r="96" spans="1:19" ht="36.75" customHeight="1">
      <c r="A96" s="1029"/>
      <c r="B96" s="945"/>
      <c r="C96" s="945"/>
      <c r="D96" s="945"/>
      <c r="E96" s="945"/>
      <c r="F96" s="945"/>
      <c r="G96" s="1010" t="s">
        <v>416</v>
      </c>
      <c r="H96" s="1011"/>
      <c r="I96" s="1011"/>
      <c r="J96" s="1011"/>
      <c r="K96" s="1012"/>
      <c r="L96" s="324" t="s">
        <v>45</v>
      </c>
      <c r="M96" s="322">
        <v>744</v>
      </c>
      <c r="N96" s="315">
        <f>Оценка!H72</f>
        <v>0</v>
      </c>
      <c r="O96" s="315">
        <f>Оценка!I72</f>
        <v>0</v>
      </c>
      <c r="P96" s="315">
        <v>10</v>
      </c>
      <c r="Q96" s="315">
        <f t="shared" si="15"/>
        <v>0</v>
      </c>
      <c r="R96" s="317"/>
      <c r="S96" s="927"/>
    </row>
    <row r="97" spans="1:19" ht="36.75" customHeight="1">
      <c r="A97" s="1030"/>
      <c r="B97" s="946"/>
      <c r="C97" s="946"/>
      <c r="D97" s="946"/>
      <c r="E97" s="946"/>
      <c r="F97" s="1016"/>
      <c r="G97" s="1013" t="s">
        <v>417</v>
      </c>
      <c r="H97" s="1014"/>
      <c r="I97" s="1014"/>
      <c r="J97" s="1014"/>
      <c r="K97" s="1015"/>
      <c r="L97" s="328" t="s">
        <v>45</v>
      </c>
      <c r="M97" s="330">
        <v>744</v>
      </c>
      <c r="N97" s="316">
        <f>Оценка!H73</f>
        <v>0</v>
      </c>
      <c r="O97" s="316">
        <f>Оценка!I73</f>
        <v>0</v>
      </c>
      <c r="P97" s="316">
        <v>10</v>
      </c>
      <c r="Q97" s="316">
        <f t="shared" si="15"/>
        <v>0</v>
      </c>
      <c r="R97" s="318"/>
      <c r="S97" s="927"/>
    </row>
    <row r="98" spans="1:19" ht="36.75" hidden="1" customHeight="1">
      <c r="A98" s="1028" t="str">
        <f>Оценка!B75</f>
        <v>801012О.99.0.БА81АЩ72001</v>
      </c>
      <c r="B98" s="944" t="s">
        <v>141</v>
      </c>
      <c r="C98" s="944" t="s">
        <v>142</v>
      </c>
      <c r="D98" s="944" t="s">
        <v>143</v>
      </c>
      <c r="E98" s="944" t="s">
        <v>140</v>
      </c>
      <c r="F98" s="944"/>
      <c r="G98" s="1010" t="s">
        <v>450</v>
      </c>
      <c r="H98" s="1011"/>
      <c r="I98" s="1011"/>
      <c r="J98" s="1011"/>
      <c r="K98" s="1012"/>
      <c r="L98" s="324" t="s">
        <v>45</v>
      </c>
      <c r="M98" s="322">
        <v>744</v>
      </c>
      <c r="N98" s="315">
        <f>Оценка!H75</f>
        <v>0</v>
      </c>
      <c r="O98" s="315">
        <f>Оценка!I75</f>
        <v>0</v>
      </c>
      <c r="P98" s="315">
        <v>10</v>
      </c>
      <c r="Q98" s="315">
        <f t="shared" ref="Q98:Q101" si="16">IF(N98=0,0,IF(O98*100/N98-100&gt;=-10,0,O98*100/N98-100+10))</f>
        <v>0</v>
      </c>
      <c r="R98" s="317"/>
      <c r="S98" s="927">
        <v>12</v>
      </c>
    </row>
    <row r="99" spans="1:19" ht="36.75" hidden="1" customHeight="1">
      <c r="A99" s="1029"/>
      <c r="B99" s="945"/>
      <c r="C99" s="945"/>
      <c r="D99" s="945"/>
      <c r="E99" s="945"/>
      <c r="F99" s="945"/>
      <c r="G99" s="1010" t="s">
        <v>415</v>
      </c>
      <c r="H99" s="1011"/>
      <c r="I99" s="1011"/>
      <c r="J99" s="1011"/>
      <c r="K99" s="1012"/>
      <c r="L99" s="324" t="s">
        <v>45</v>
      </c>
      <c r="M99" s="322">
        <v>744</v>
      </c>
      <c r="N99" s="315">
        <f>Оценка!H76</f>
        <v>0</v>
      </c>
      <c r="O99" s="315">
        <f>Оценка!I76</f>
        <v>0</v>
      </c>
      <c r="P99" s="315">
        <v>10</v>
      </c>
      <c r="Q99" s="315">
        <f t="shared" si="16"/>
        <v>0</v>
      </c>
      <c r="R99" s="317"/>
      <c r="S99" s="927"/>
    </row>
    <row r="100" spans="1:19" ht="36.75" hidden="1" customHeight="1">
      <c r="A100" s="1029"/>
      <c r="B100" s="945"/>
      <c r="C100" s="945"/>
      <c r="D100" s="945"/>
      <c r="E100" s="945"/>
      <c r="F100" s="945"/>
      <c r="G100" s="1010" t="s">
        <v>416</v>
      </c>
      <c r="H100" s="1011"/>
      <c r="I100" s="1011"/>
      <c r="J100" s="1011"/>
      <c r="K100" s="1012"/>
      <c r="L100" s="324" t="s">
        <v>45</v>
      </c>
      <c r="M100" s="322">
        <v>744</v>
      </c>
      <c r="N100" s="315">
        <f>Оценка!H77</f>
        <v>0</v>
      </c>
      <c r="O100" s="315">
        <f>Оценка!I77</f>
        <v>0</v>
      </c>
      <c r="P100" s="315">
        <v>10</v>
      </c>
      <c r="Q100" s="315">
        <f t="shared" si="16"/>
        <v>0</v>
      </c>
      <c r="R100" s="317"/>
      <c r="S100" s="927"/>
    </row>
    <row r="101" spans="1:19" ht="36.75" hidden="1" customHeight="1">
      <c r="A101" s="1030"/>
      <c r="B101" s="946"/>
      <c r="C101" s="946"/>
      <c r="D101" s="946"/>
      <c r="E101" s="946"/>
      <c r="F101" s="1016"/>
      <c r="G101" s="1013" t="s">
        <v>417</v>
      </c>
      <c r="H101" s="1014"/>
      <c r="I101" s="1014"/>
      <c r="J101" s="1014"/>
      <c r="K101" s="1015"/>
      <c r="L101" s="328" t="s">
        <v>45</v>
      </c>
      <c r="M101" s="330">
        <v>744</v>
      </c>
      <c r="N101" s="316">
        <f>Оценка!H78</f>
        <v>0</v>
      </c>
      <c r="O101" s="316">
        <f>Оценка!I78</f>
        <v>0</v>
      </c>
      <c r="P101" s="316">
        <v>10</v>
      </c>
      <c r="Q101" s="316">
        <f t="shared" si="16"/>
        <v>0</v>
      </c>
      <c r="R101" s="318"/>
      <c r="S101" s="927"/>
    </row>
    <row r="102" spans="1:19" ht="36.75" customHeight="1">
      <c r="A102" s="1028" t="str">
        <f>Оценка!$B$85</f>
        <v>801012О.99.0.БА81АЭ92001</v>
      </c>
      <c r="B102" s="944" t="s">
        <v>141</v>
      </c>
      <c r="C102" s="944" t="s">
        <v>141</v>
      </c>
      <c r="D102" s="944" t="s">
        <v>141</v>
      </c>
      <c r="E102" s="944" t="s">
        <v>140</v>
      </c>
      <c r="F102" s="944"/>
      <c r="G102" s="1010" t="s">
        <v>450</v>
      </c>
      <c r="H102" s="1011"/>
      <c r="I102" s="1011"/>
      <c r="J102" s="1011"/>
      <c r="K102" s="1012"/>
      <c r="L102" s="324" t="s">
        <v>45</v>
      </c>
      <c r="M102" s="322">
        <v>744</v>
      </c>
      <c r="N102" s="315">
        <f>Оценка!H85</f>
        <v>75.400000000000006</v>
      </c>
      <c r="O102" s="315">
        <f>Оценка!I85</f>
        <v>84.4</v>
      </c>
      <c r="P102" s="315">
        <v>10</v>
      </c>
      <c r="Q102" s="315">
        <f t="shared" ref="Q102:Q105" si="17">IF(N102=0,0,IF(O102*100/N102-100&gt;=-10,0,O102*100/N102-100+10))</f>
        <v>0</v>
      </c>
      <c r="R102" s="317"/>
      <c r="S102" s="927">
        <v>13</v>
      </c>
    </row>
    <row r="103" spans="1:19" ht="36.75" customHeight="1">
      <c r="A103" s="1029"/>
      <c r="B103" s="945"/>
      <c r="C103" s="945"/>
      <c r="D103" s="945"/>
      <c r="E103" s="945"/>
      <c r="F103" s="945"/>
      <c r="G103" s="1010" t="s">
        <v>415</v>
      </c>
      <c r="H103" s="1011"/>
      <c r="I103" s="1011"/>
      <c r="J103" s="1011"/>
      <c r="K103" s="1012"/>
      <c r="L103" s="324" t="s">
        <v>45</v>
      </c>
      <c r="M103" s="322">
        <v>744</v>
      </c>
      <c r="N103" s="315">
        <f>Оценка!H86</f>
        <v>2.7</v>
      </c>
      <c r="O103" s="315">
        <f>Оценка!I86</f>
        <v>2.8</v>
      </c>
      <c r="P103" s="315">
        <v>10</v>
      </c>
      <c r="Q103" s="315">
        <f t="shared" si="17"/>
        <v>0</v>
      </c>
      <c r="R103" s="317"/>
      <c r="S103" s="927"/>
    </row>
    <row r="104" spans="1:19" ht="36.75" customHeight="1">
      <c r="A104" s="1029"/>
      <c r="B104" s="945"/>
      <c r="C104" s="945"/>
      <c r="D104" s="945"/>
      <c r="E104" s="945"/>
      <c r="F104" s="945"/>
      <c r="G104" s="1010" t="s">
        <v>416</v>
      </c>
      <c r="H104" s="1011"/>
      <c r="I104" s="1011"/>
      <c r="J104" s="1011"/>
      <c r="K104" s="1012"/>
      <c r="L104" s="324" t="s">
        <v>45</v>
      </c>
      <c r="M104" s="322">
        <v>744</v>
      </c>
      <c r="N104" s="315">
        <f>Оценка!H87</f>
        <v>18.8</v>
      </c>
      <c r="O104" s="315">
        <f>Оценка!I87</f>
        <v>0</v>
      </c>
      <c r="P104" s="315">
        <v>10</v>
      </c>
      <c r="Q104" s="315">
        <f t="shared" si="17"/>
        <v>-90</v>
      </c>
      <c r="R104" s="646" t="s">
        <v>501</v>
      </c>
      <c r="S104" s="927"/>
    </row>
    <row r="105" spans="1:19" ht="36.75" customHeight="1">
      <c r="A105" s="1030"/>
      <c r="B105" s="946"/>
      <c r="C105" s="946"/>
      <c r="D105" s="946"/>
      <c r="E105" s="946"/>
      <c r="F105" s="1016"/>
      <c r="G105" s="1013" t="s">
        <v>417</v>
      </c>
      <c r="H105" s="1014"/>
      <c r="I105" s="1014"/>
      <c r="J105" s="1014"/>
      <c r="K105" s="1015"/>
      <c r="L105" s="328" t="s">
        <v>45</v>
      </c>
      <c r="M105" s="330">
        <v>744</v>
      </c>
      <c r="N105" s="316">
        <f>Оценка!H88</f>
        <v>100</v>
      </c>
      <c r="O105" s="316">
        <f>Оценка!I88</f>
        <v>150</v>
      </c>
      <c r="P105" s="316">
        <v>10</v>
      </c>
      <c r="Q105" s="316">
        <f t="shared" si="17"/>
        <v>0</v>
      </c>
      <c r="R105" s="318"/>
      <c r="S105" s="927"/>
    </row>
    <row r="106" spans="1:19" ht="36.75" customHeight="1">
      <c r="A106" s="1028" t="str">
        <f>Оценка!B90</f>
        <v>801012О.99.0.БА81АЮ16001</v>
      </c>
      <c r="B106" s="944" t="s">
        <v>141</v>
      </c>
      <c r="C106" s="944" t="s">
        <v>141</v>
      </c>
      <c r="D106" s="944" t="s">
        <v>143</v>
      </c>
      <c r="E106" s="944" t="s">
        <v>140</v>
      </c>
      <c r="F106" s="944"/>
      <c r="G106" s="1010" t="s">
        <v>450</v>
      </c>
      <c r="H106" s="1011"/>
      <c r="I106" s="1011"/>
      <c r="J106" s="1011"/>
      <c r="K106" s="1012"/>
      <c r="L106" s="324" t="s">
        <v>45</v>
      </c>
      <c r="M106" s="322">
        <v>744</v>
      </c>
      <c r="N106" s="315">
        <f>Оценка!H90</f>
        <v>0</v>
      </c>
      <c r="O106" s="315">
        <f>Оценка!I90</f>
        <v>0</v>
      </c>
      <c r="P106" s="315">
        <v>10</v>
      </c>
      <c r="Q106" s="315">
        <f t="shared" ref="Q106:Q109" si="18">IF(N106=0,0,IF(O106*100/N106-100&gt;=-10,0,O106*100/N106-100+10))</f>
        <v>0</v>
      </c>
      <c r="R106" s="317"/>
      <c r="S106" s="927">
        <v>14</v>
      </c>
    </row>
    <row r="107" spans="1:19" ht="36.75" customHeight="1">
      <c r="A107" s="1029"/>
      <c r="B107" s="945"/>
      <c r="C107" s="945"/>
      <c r="D107" s="945"/>
      <c r="E107" s="945"/>
      <c r="F107" s="945"/>
      <c r="G107" s="1010" t="s">
        <v>415</v>
      </c>
      <c r="H107" s="1011"/>
      <c r="I107" s="1011"/>
      <c r="J107" s="1011"/>
      <c r="K107" s="1012"/>
      <c r="L107" s="324" t="s">
        <v>45</v>
      </c>
      <c r="M107" s="322">
        <v>744</v>
      </c>
      <c r="N107" s="315">
        <f>Оценка!H91</f>
        <v>0</v>
      </c>
      <c r="O107" s="315">
        <f>Оценка!I91</f>
        <v>0</v>
      </c>
      <c r="P107" s="315">
        <v>10</v>
      </c>
      <c r="Q107" s="315">
        <f t="shared" si="18"/>
        <v>0</v>
      </c>
      <c r="R107" s="317"/>
      <c r="S107" s="927"/>
    </row>
    <row r="108" spans="1:19" ht="36.75" customHeight="1">
      <c r="A108" s="1029"/>
      <c r="B108" s="945"/>
      <c r="C108" s="945"/>
      <c r="D108" s="945"/>
      <c r="E108" s="945"/>
      <c r="F108" s="945"/>
      <c r="G108" s="1010" t="s">
        <v>416</v>
      </c>
      <c r="H108" s="1011"/>
      <c r="I108" s="1011"/>
      <c r="J108" s="1011"/>
      <c r="K108" s="1012"/>
      <c r="L108" s="324" t="s">
        <v>45</v>
      </c>
      <c r="M108" s="322">
        <v>744</v>
      </c>
      <c r="N108" s="315">
        <f>Оценка!H92</f>
        <v>0</v>
      </c>
      <c r="O108" s="315">
        <f>Оценка!I92</f>
        <v>0</v>
      </c>
      <c r="P108" s="315">
        <v>10</v>
      </c>
      <c r="Q108" s="315">
        <f t="shared" si="18"/>
        <v>0</v>
      </c>
      <c r="R108" s="317"/>
      <c r="S108" s="927"/>
    </row>
    <row r="109" spans="1:19" ht="36.75" customHeight="1">
      <c r="A109" s="1030"/>
      <c r="B109" s="946"/>
      <c r="C109" s="946"/>
      <c r="D109" s="946"/>
      <c r="E109" s="946"/>
      <c r="F109" s="1016"/>
      <c r="G109" s="1013" t="s">
        <v>417</v>
      </c>
      <c r="H109" s="1014"/>
      <c r="I109" s="1014"/>
      <c r="J109" s="1014"/>
      <c r="K109" s="1015"/>
      <c r="L109" s="328" t="s">
        <v>45</v>
      </c>
      <c r="M109" s="330">
        <v>744</v>
      </c>
      <c r="N109" s="316">
        <f>Оценка!H93</f>
        <v>0</v>
      </c>
      <c r="O109" s="316">
        <f>Оценка!I93</f>
        <v>0</v>
      </c>
      <c r="P109" s="316">
        <v>10</v>
      </c>
      <c r="Q109" s="316">
        <f t="shared" si="18"/>
        <v>0</v>
      </c>
      <c r="R109" s="318"/>
      <c r="S109" s="927"/>
    </row>
    <row r="110" spans="1:19" ht="36.75" hidden="1" customHeight="1">
      <c r="A110" s="1028" t="str">
        <f>Оценка!$B$95</f>
        <v>801012О.99.0.БА81АЮ40001</v>
      </c>
      <c r="B110" s="944" t="s">
        <v>141</v>
      </c>
      <c r="C110" s="944" t="s">
        <v>141</v>
      </c>
      <c r="D110" s="944" t="s">
        <v>353</v>
      </c>
      <c r="E110" s="944" t="s">
        <v>140</v>
      </c>
      <c r="F110" s="944"/>
      <c r="G110" s="1010" t="s">
        <v>450</v>
      </c>
      <c r="H110" s="1011"/>
      <c r="I110" s="1011"/>
      <c r="J110" s="1011"/>
      <c r="K110" s="1012"/>
      <c r="L110" s="324" t="s">
        <v>45</v>
      </c>
      <c r="M110" s="322">
        <v>744</v>
      </c>
      <c r="N110" s="315">
        <f>Оценка!H95</f>
        <v>0</v>
      </c>
      <c r="O110" s="315">
        <f>Оценка!I95</f>
        <v>0</v>
      </c>
      <c r="P110" s="315">
        <v>10</v>
      </c>
      <c r="Q110" s="315">
        <f t="shared" ref="Q110:Q113" si="19">IF(N110=0,0,IF(O110*100/N110-100&gt;=-10,0,O110*100/N110-100+10))</f>
        <v>0</v>
      </c>
      <c r="R110" s="317"/>
      <c r="S110" s="927">
        <v>15</v>
      </c>
    </row>
    <row r="111" spans="1:19" ht="36.75" hidden="1" customHeight="1">
      <c r="A111" s="1029"/>
      <c r="B111" s="945"/>
      <c r="C111" s="945"/>
      <c r="D111" s="945"/>
      <c r="E111" s="945"/>
      <c r="F111" s="945"/>
      <c r="G111" s="1010" t="s">
        <v>415</v>
      </c>
      <c r="H111" s="1011"/>
      <c r="I111" s="1011"/>
      <c r="J111" s="1011"/>
      <c r="K111" s="1012"/>
      <c r="L111" s="324" t="s">
        <v>45</v>
      </c>
      <c r="M111" s="322">
        <v>744</v>
      </c>
      <c r="N111" s="315">
        <f>Оценка!H96</f>
        <v>0</v>
      </c>
      <c r="O111" s="315">
        <f>Оценка!I96</f>
        <v>0</v>
      </c>
      <c r="P111" s="315">
        <v>10</v>
      </c>
      <c r="Q111" s="315">
        <f t="shared" si="19"/>
        <v>0</v>
      </c>
      <c r="R111" s="317"/>
      <c r="S111" s="927"/>
    </row>
    <row r="112" spans="1:19" ht="36.75" hidden="1" customHeight="1">
      <c r="A112" s="1029"/>
      <c r="B112" s="945"/>
      <c r="C112" s="945"/>
      <c r="D112" s="945"/>
      <c r="E112" s="945"/>
      <c r="F112" s="945"/>
      <c r="G112" s="1010" t="s">
        <v>416</v>
      </c>
      <c r="H112" s="1011"/>
      <c r="I112" s="1011"/>
      <c r="J112" s="1011"/>
      <c r="K112" s="1012"/>
      <c r="L112" s="324" t="s">
        <v>45</v>
      </c>
      <c r="M112" s="322">
        <v>744</v>
      </c>
      <c r="N112" s="315">
        <f>Оценка!H97</f>
        <v>0</v>
      </c>
      <c r="O112" s="315">
        <f>Оценка!I97</f>
        <v>0</v>
      </c>
      <c r="P112" s="315">
        <v>10</v>
      </c>
      <c r="Q112" s="315">
        <f t="shared" si="19"/>
        <v>0</v>
      </c>
      <c r="R112" s="317"/>
      <c r="S112" s="927"/>
    </row>
    <row r="113" spans="1:19" ht="36.75" hidden="1" customHeight="1">
      <c r="A113" s="1030"/>
      <c r="B113" s="946"/>
      <c r="C113" s="946"/>
      <c r="D113" s="946"/>
      <c r="E113" s="946"/>
      <c r="F113" s="1016"/>
      <c r="G113" s="1013" t="s">
        <v>417</v>
      </c>
      <c r="H113" s="1014"/>
      <c r="I113" s="1014"/>
      <c r="J113" s="1014"/>
      <c r="K113" s="1015"/>
      <c r="L113" s="328" t="s">
        <v>45</v>
      </c>
      <c r="M113" s="330">
        <v>744</v>
      </c>
      <c r="N113" s="316">
        <f>Оценка!H98</f>
        <v>0</v>
      </c>
      <c r="O113" s="316">
        <f>Оценка!I98</f>
        <v>0</v>
      </c>
      <c r="P113" s="316">
        <v>10</v>
      </c>
      <c r="Q113" s="316">
        <f t="shared" si="19"/>
        <v>0</v>
      </c>
      <c r="R113" s="318"/>
      <c r="S113" s="927"/>
    </row>
    <row r="116" spans="1:19" ht="14.25">
      <c r="A116" s="1033" t="s">
        <v>144</v>
      </c>
      <c r="B116" s="1033"/>
      <c r="C116" s="1033"/>
      <c r="D116" s="1033"/>
      <c r="E116" s="1033"/>
      <c r="F116" s="1033"/>
      <c r="G116" s="1033"/>
      <c r="H116" s="1033"/>
      <c r="I116" s="1033"/>
      <c r="J116" s="1033"/>
      <c r="K116" s="1033"/>
      <c r="L116" s="1033"/>
      <c r="M116" s="1033"/>
      <c r="N116" s="1033"/>
      <c r="O116" s="1033"/>
      <c r="P116" s="1033"/>
      <c r="Q116" s="72"/>
      <c r="R116" s="72"/>
      <c r="S116" s="336"/>
    </row>
    <row r="117" spans="1:19" ht="10.5" customHeight="1">
      <c r="A117" s="340"/>
      <c r="B117" s="341"/>
      <c r="C117" s="341"/>
      <c r="D117" s="341"/>
      <c r="E117" s="341"/>
      <c r="F117" s="341"/>
      <c r="G117" s="340"/>
      <c r="H117" s="340"/>
      <c r="I117" s="340"/>
      <c r="J117" s="340"/>
      <c r="K117" s="340"/>
      <c r="L117" s="340"/>
      <c r="M117" s="340"/>
      <c r="N117" s="340"/>
      <c r="O117" s="340"/>
      <c r="P117" s="340"/>
      <c r="Q117" s="72"/>
      <c r="R117" s="72"/>
      <c r="S117" s="336"/>
    </row>
    <row r="118" spans="1:19" ht="47.25" customHeight="1">
      <c r="A118" s="944" t="s">
        <v>123</v>
      </c>
      <c r="B118" s="1017" t="s">
        <v>124</v>
      </c>
      <c r="C118" s="1034"/>
      <c r="D118" s="1018"/>
      <c r="E118" s="1017" t="s">
        <v>125</v>
      </c>
      <c r="F118" s="1018"/>
      <c r="G118" s="1035" t="s">
        <v>145</v>
      </c>
      <c r="H118" s="1036"/>
      <c r="I118" s="1036"/>
      <c r="J118" s="1036"/>
      <c r="K118" s="1036"/>
      <c r="L118" s="1036"/>
      <c r="M118" s="1036"/>
      <c r="N118" s="1036"/>
      <c r="O118" s="1036"/>
      <c r="P118" s="1036"/>
      <c r="Q118" s="1037"/>
      <c r="R118" s="936" t="s">
        <v>146</v>
      </c>
    </row>
    <row r="119" spans="1:19" ht="21" customHeight="1">
      <c r="A119" s="945"/>
      <c r="B119" s="944" t="s">
        <v>127</v>
      </c>
      <c r="C119" s="944" t="s">
        <v>127</v>
      </c>
      <c r="D119" s="944" t="s">
        <v>127</v>
      </c>
      <c r="E119" s="944" t="s">
        <v>127</v>
      </c>
      <c r="F119" s="944" t="s">
        <v>127</v>
      </c>
      <c r="G119" s="944" t="s">
        <v>128</v>
      </c>
      <c r="H119" s="1017" t="s">
        <v>129</v>
      </c>
      <c r="I119" s="1034"/>
      <c r="J119" s="944" t="s">
        <v>130</v>
      </c>
      <c r="K119" s="944" t="s">
        <v>131</v>
      </c>
      <c r="L119" s="1035" t="s">
        <v>132</v>
      </c>
      <c r="M119" s="1037"/>
      <c r="N119" s="1035" t="s">
        <v>133</v>
      </c>
      <c r="O119" s="1037"/>
      <c r="P119" s="936" t="s">
        <v>134</v>
      </c>
      <c r="Q119" s="936"/>
      <c r="R119" s="936"/>
    </row>
    <row r="120" spans="1:19" ht="27.75" customHeight="1">
      <c r="A120" s="1016"/>
      <c r="B120" s="1016"/>
      <c r="C120" s="1016"/>
      <c r="D120" s="1016"/>
      <c r="E120" s="1016"/>
      <c r="F120" s="1016"/>
      <c r="G120" s="1084"/>
      <c r="H120" s="324" t="s">
        <v>135</v>
      </c>
      <c r="I120" s="324" t="s">
        <v>136</v>
      </c>
      <c r="J120" s="1016"/>
      <c r="K120" s="1016"/>
      <c r="L120" s="1038"/>
      <c r="M120" s="1039"/>
      <c r="N120" s="1038"/>
      <c r="O120" s="1039"/>
      <c r="P120" s="936"/>
      <c r="Q120" s="936"/>
      <c r="R120" s="936"/>
    </row>
    <row r="121" spans="1:19" ht="12">
      <c r="A121" s="326">
        <v>1</v>
      </c>
      <c r="B121" s="326">
        <v>2</v>
      </c>
      <c r="C121" s="326">
        <v>3</v>
      </c>
      <c r="D121" s="326">
        <v>4</v>
      </c>
      <c r="E121" s="326">
        <v>5</v>
      </c>
      <c r="F121" s="326">
        <v>6</v>
      </c>
      <c r="G121" s="326">
        <v>7</v>
      </c>
      <c r="H121" s="326">
        <v>8</v>
      </c>
      <c r="I121" s="326">
        <v>9</v>
      </c>
      <c r="J121" s="326">
        <v>10</v>
      </c>
      <c r="K121" s="326">
        <v>11</v>
      </c>
      <c r="L121" s="1002">
        <v>12</v>
      </c>
      <c r="M121" s="1003"/>
      <c r="N121" s="1002">
        <v>13</v>
      </c>
      <c r="O121" s="1003"/>
      <c r="P121" s="1002">
        <v>14</v>
      </c>
      <c r="Q121" s="1003"/>
      <c r="R121" s="326">
        <v>16</v>
      </c>
    </row>
    <row r="122" spans="1:19" ht="58.5" customHeight="1">
      <c r="A122" s="325" t="str">
        <f>A70</f>
        <v>801012О.99.0.БА81АА00001</v>
      </c>
      <c r="B122" s="325" t="str">
        <f t="shared" ref="B122:E122" si="20">B70</f>
        <v>адаптированная образовательная программа</v>
      </c>
      <c r="C122" s="325" t="str">
        <f t="shared" si="20"/>
        <v>обучающиеся с ограниченными возможностями здоровья (ОВЗ)</v>
      </c>
      <c r="D122" s="325" t="str">
        <f t="shared" si="20"/>
        <v>не указано</v>
      </c>
      <c r="E122" s="325" t="str">
        <f t="shared" si="20"/>
        <v>очная</v>
      </c>
      <c r="F122" s="317"/>
      <c r="G122" s="324" t="s">
        <v>44</v>
      </c>
      <c r="H122" s="324" t="s">
        <v>18</v>
      </c>
      <c r="I122" s="327">
        <v>792</v>
      </c>
      <c r="J122" s="317">
        <f>Оценка!H29</f>
        <v>30.78</v>
      </c>
      <c r="K122" s="317">
        <f>Оценка!I29</f>
        <v>33.17</v>
      </c>
      <c r="L122" s="1031">
        <v>10</v>
      </c>
      <c r="M122" s="1032"/>
      <c r="N122" s="1031">
        <f>IF(K122*100/J122-100&gt;=-10,0,K122*100/J122-100+10)</f>
        <v>0</v>
      </c>
      <c r="O122" s="1032"/>
      <c r="P122" s="1017"/>
      <c r="Q122" s="1018"/>
      <c r="R122" s="317"/>
      <c r="S122" s="319">
        <v>5</v>
      </c>
    </row>
    <row r="123" spans="1:19" ht="63.75" hidden="1" customHeight="1">
      <c r="A123" s="325" t="str">
        <f>A74</f>
        <v>801012О.99.0.БА81АА24001</v>
      </c>
      <c r="B123" s="325" t="str">
        <f t="shared" ref="B123:E123" si="21">B74</f>
        <v>адаптированная образовательная программа</v>
      </c>
      <c r="C123" s="325" t="str">
        <f t="shared" si="21"/>
        <v>обучающиеся с ограниченными возможностями здоровья (ОВЗ)</v>
      </c>
      <c r="D123" s="325" t="str">
        <f t="shared" si="21"/>
        <v>проходящие обучение по состоянию здоровья на дому</v>
      </c>
      <c r="E123" s="325" t="str">
        <f t="shared" si="21"/>
        <v>очная</v>
      </c>
      <c r="F123" s="317"/>
      <c r="G123" s="324" t="s">
        <v>44</v>
      </c>
      <c r="H123" s="324" t="s">
        <v>18</v>
      </c>
      <c r="I123" s="327">
        <v>792</v>
      </c>
      <c r="J123" s="317">
        <f>Оценка!H34</f>
        <v>0</v>
      </c>
      <c r="K123" s="317">
        <f>Оценка!I34</f>
        <v>0</v>
      </c>
      <c r="L123" s="1031">
        <v>10</v>
      </c>
      <c r="M123" s="1032"/>
      <c r="N123" s="1031" t="e">
        <f t="shared" ref="N123:N125" si="22">IF(K123*100/J123-100&gt;=-10,0,K123*100/J123-100+10)</f>
        <v>#DIV/0!</v>
      </c>
      <c r="O123" s="1032"/>
      <c r="P123" s="1085"/>
      <c r="Q123" s="1086"/>
      <c r="R123" s="317"/>
      <c r="S123" s="319">
        <v>6</v>
      </c>
    </row>
    <row r="124" spans="1:19" ht="49.5" hidden="1" customHeight="1">
      <c r="A124" s="325" t="str">
        <f>A78</f>
        <v>801012О.99.0.БА81АБ44001</v>
      </c>
      <c r="B124" s="325" t="str">
        <f t="shared" ref="B124:E124" si="23">B78</f>
        <v>адаптированная образовательная программа</v>
      </c>
      <c r="C124" s="325" t="str">
        <f t="shared" si="23"/>
        <v>дети-инвалиды</v>
      </c>
      <c r="D124" s="325" t="str">
        <f t="shared" si="23"/>
        <v xml:space="preserve">не указано </v>
      </c>
      <c r="E124" s="325" t="str">
        <f t="shared" si="23"/>
        <v>очная</v>
      </c>
      <c r="F124" s="317"/>
      <c r="G124" s="324" t="s">
        <v>44</v>
      </c>
      <c r="H124" s="324" t="s">
        <v>18</v>
      </c>
      <c r="I124" s="327">
        <v>792</v>
      </c>
      <c r="J124" s="317">
        <f>Оценка!H44</f>
        <v>0</v>
      </c>
      <c r="K124" s="317">
        <f>Оценка!I44</f>
        <v>0</v>
      </c>
      <c r="L124" s="1031">
        <v>10</v>
      </c>
      <c r="M124" s="1032"/>
      <c r="N124" s="1031" t="e">
        <f t="shared" si="22"/>
        <v>#DIV/0!</v>
      </c>
      <c r="O124" s="1032"/>
      <c r="P124" s="1017"/>
      <c r="Q124" s="1018"/>
      <c r="R124" s="317"/>
      <c r="S124" s="319">
        <v>7</v>
      </c>
    </row>
    <row r="125" spans="1:19" ht="48.75" customHeight="1">
      <c r="A125" s="325" t="str">
        <f>A82</f>
        <v>801012О.99.0.БА81АБ68001</v>
      </c>
      <c r="B125" s="325" t="str">
        <f t="shared" ref="B125:E125" si="24">B82</f>
        <v>адаптированная образовательная программа</v>
      </c>
      <c r="C125" s="325" t="str">
        <f t="shared" si="24"/>
        <v>дети-инвалиды</v>
      </c>
      <c r="D125" s="325" t="str">
        <f t="shared" si="24"/>
        <v>проходящие обучение по состоянию здоровья на дому</v>
      </c>
      <c r="E125" s="325" t="str">
        <f t="shared" si="24"/>
        <v>очная</v>
      </c>
      <c r="F125" s="317"/>
      <c r="G125" s="324" t="s">
        <v>44</v>
      </c>
      <c r="H125" s="324" t="s">
        <v>18</v>
      </c>
      <c r="I125" s="327">
        <v>792</v>
      </c>
      <c r="J125" s="317">
        <f>Оценка!H49</f>
        <v>1</v>
      </c>
      <c r="K125" s="317">
        <f>Оценка!I49</f>
        <v>1</v>
      </c>
      <c r="L125" s="1031">
        <v>10</v>
      </c>
      <c r="M125" s="1032"/>
      <c r="N125" s="1031">
        <f t="shared" si="22"/>
        <v>0</v>
      </c>
      <c r="O125" s="1032"/>
      <c r="P125" s="1017"/>
      <c r="Q125" s="1018"/>
      <c r="R125" s="317"/>
      <c r="S125" s="319">
        <v>8</v>
      </c>
    </row>
    <row r="126" spans="1:19" ht="48.75" hidden="1" customHeight="1">
      <c r="A126" s="325" t="str">
        <f>A86</f>
        <v>801012О.99.0.БА81АН96001</v>
      </c>
      <c r="B126" s="325" t="str">
        <f t="shared" ref="B126:E126" si="25">B86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C126" s="325" t="str">
        <f t="shared" si="25"/>
        <v>дети-инвалиды</v>
      </c>
      <c r="D126" s="325" t="str">
        <f t="shared" si="25"/>
        <v xml:space="preserve">не указано </v>
      </c>
      <c r="E126" s="325" t="str">
        <f t="shared" si="25"/>
        <v>очная</v>
      </c>
      <c r="F126" s="317"/>
      <c r="G126" s="324" t="s">
        <v>44</v>
      </c>
      <c r="H126" s="324" t="s">
        <v>18</v>
      </c>
      <c r="I126" s="327">
        <v>792</v>
      </c>
      <c r="J126" s="317">
        <f>Оценка!H64</f>
        <v>0</v>
      </c>
      <c r="K126" s="317">
        <f>Оценка!I64</f>
        <v>0</v>
      </c>
      <c r="L126" s="1031">
        <v>10</v>
      </c>
      <c r="M126" s="1032"/>
      <c r="N126" s="1031" t="e">
        <f t="shared" ref="N126" si="26">IF(K126*100/J126-100&gt;=-10,0,K126*100/J126-100+10)</f>
        <v>#DIV/0!</v>
      </c>
      <c r="O126" s="1032"/>
      <c r="P126" s="1017"/>
      <c r="Q126" s="1018"/>
      <c r="R126" s="317"/>
      <c r="S126" s="319">
        <v>9</v>
      </c>
    </row>
    <row r="127" spans="1:19" ht="48.75" hidden="1" customHeight="1">
      <c r="A127" s="325" t="str">
        <f>A90</f>
        <v>801012О.99.0.БА81АП40001</v>
      </c>
      <c r="B127" s="325" t="str">
        <f t="shared" ref="B127:E127" si="27">B90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C127" s="325" t="str">
        <f t="shared" si="27"/>
        <v xml:space="preserve">не указано </v>
      </c>
      <c r="D127" s="325" t="str">
        <f t="shared" si="27"/>
        <v xml:space="preserve">не указано </v>
      </c>
      <c r="E127" s="325" t="str">
        <f t="shared" si="27"/>
        <v>очная</v>
      </c>
      <c r="F127" s="317"/>
      <c r="G127" s="324" t="s">
        <v>44</v>
      </c>
      <c r="H127" s="324" t="s">
        <v>18</v>
      </c>
      <c r="I127" s="327">
        <v>792</v>
      </c>
      <c r="J127" s="317">
        <f>Оценка!H69</f>
        <v>0</v>
      </c>
      <c r="K127" s="317">
        <f>Оценка!I69</f>
        <v>0</v>
      </c>
      <c r="L127" s="1031">
        <v>10</v>
      </c>
      <c r="M127" s="1032"/>
      <c r="N127" s="1031" t="e">
        <f t="shared" ref="N127:N128" si="28">IF(K127*100/J127-100&gt;=-10,0,K127*100/J127-100+10)</f>
        <v>#DIV/0!</v>
      </c>
      <c r="O127" s="1032"/>
      <c r="P127" s="1017"/>
      <c r="Q127" s="1018"/>
      <c r="R127" s="317"/>
      <c r="S127" s="319">
        <v>10</v>
      </c>
    </row>
    <row r="128" spans="1:19" ht="48.75" customHeight="1">
      <c r="A128" s="325" t="str">
        <f>A94</f>
        <v>801012О.99.0.БА81АЩ48001</v>
      </c>
      <c r="B128" s="325" t="str">
        <f t="shared" ref="B128:E128" si="29">B94</f>
        <v xml:space="preserve">не указано </v>
      </c>
      <c r="C128" s="325" t="str">
        <f t="shared" si="29"/>
        <v>дети-инвалиды</v>
      </c>
      <c r="D128" s="325" t="str">
        <f t="shared" si="29"/>
        <v xml:space="preserve">не указано </v>
      </c>
      <c r="E128" s="325" t="str">
        <f t="shared" si="29"/>
        <v>очная</v>
      </c>
      <c r="F128" s="317"/>
      <c r="G128" s="324" t="s">
        <v>44</v>
      </c>
      <c r="H128" s="324" t="s">
        <v>18</v>
      </c>
      <c r="I128" s="327">
        <v>792</v>
      </c>
      <c r="J128" s="317">
        <f>Оценка!H74</f>
        <v>2.33</v>
      </c>
      <c r="K128" s="317">
        <f>Оценка!I74</f>
        <v>1.5</v>
      </c>
      <c r="L128" s="1031">
        <v>10</v>
      </c>
      <c r="M128" s="1032"/>
      <c r="N128" s="1031">
        <f t="shared" si="28"/>
        <v>-25.622317596566532</v>
      </c>
      <c r="O128" s="1032"/>
      <c r="P128" s="1017" t="s">
        <v>501</v>
      </c>
      <c r="Q128" s="1018"/>
      <c r="R128" s="317"/>
      <c r="S128" s="319">
        <v>12</v>
      </c>
    </row>
    <row r="129" spans="1:19" ht="48.75" hidden="1" customHeight="1">
      <c r="A129" s="325" t="str">
        <f>A98</f>
        <v>801012О.99.0.БА81АЩ72001</v>
      </c>
      <c r="B129" s="325" t="str">
        <f t="shared" ref="B129:E129" si="30">B98</f>
        <v xml:space="preserve">не указано </v>
      </c>
      <c r="C129" s="325" t="str">
        <f t="shared" si="30"/>
        <v>дети-инвалиды</v>
      </c>
      <c r="D129" s="325" t="str">
        <f t="shared" si="30"/>
        <v>проходящие обучение по состоянию здоровья на дому</v>
      </c>
      <c r="E129" s="325" t="str">
        <f t="shared" si="30"/>
        <v>очная</v>
      </c>
      <c r="F129" s="317"/>
      <c r="G129" s="324" t="s">
        <v>44</v>
      </c>
      <c r="H129" s="324" t="s">
        <v>18</v>
      </c>
      <c r="I129" s="327">
        <v>792</v>
      </c>
      <c r="J129" s="317">
        <f>Оценка!H79</f>
        <v>0</v>
      </c>
      <c r="K129" s="317">
        <f>Оценка!I79</f>
        <v>0</v>
      </c>
      <c r="L129" s="1031">
        <v>10</v>
      </c>
      <c r="M129" s="1032"/>
      <c r="N129" s="1031" t="e">
        <f t="shared" ref="N129:N130" si="31">IF(K129*100/J129-100&gt;=-10,0,K129*100/J129-100+10)</f>
        <v>#DIV/0!</v>
      </c>
      <c r="O129" s="1032"/>
      <c r="P129" s="1017"/>
      <c r="Q129" s="1018"/>
      <c r="R129" s="317"/>
      <c r="S129" s="319">
        <v>12</v>
      </c>
    </row>
    <row r="130" spans="1:19" ht="48.75" customHeight="1">
      <c r="A130" s="325" t="str">
        <f>A102</f>
        <v>801012О.99.0.БА81АЭ92001</v>
      </c>
      <c r="B130" s="325" t="str">
        <f t="shared" ref="B130:E130" si="32">B102</f>
        <v xml:space="preserve">не указано </v>
      </c>
      <c r="C130" s="325" t="str">
        <f t="shared" si="32"/>
        <v xml:space="preserve">не указано </v>
      </c>
      <c r="D130" s="325" t="str">
        <f t="shared" si="32"/>
        <v xml:space="preserve">не указано </v>
      </c>
      <c r="E130" s="325" t="str">
        <f t="shared" si="32"/>
        <v>очная</v>
      </c>
      <c r="F130" s="317"/>
      <c r="G130" s="324" t="s">
        <v>44</v>
      </c>
      <c r="H130" s="324" t="s">
        <v>18</v>
      </c>
      <c r="I130" s="327">
        <v>792</v>
      </c>
      <c r="J130" s="317">
        <f>Оценка!H89</f>
        <v>738.89</v>
      </c>
      <c r="K130" s="317">
        <f>Оценка!I89</f>
        <v>727</v>
      </c>
      <c r="L130" s="1031">
        <v>10</v>
      </c>
      <c r="M130" s="1032"/>
      <c r="N130" s="1031">
        <f t="shared" si="31"/>
        <v>0</v>
      </c>
      <c r="O130" s="1032"/>
      <c r="P130" s="1017"/>
      <c r="Q130" s="1018"/>
      <c r="R130" s="317"/>
      <c r="S130" s="319">
        <v>13</v>
      </c>
    </row>
    <row r="131" spans="1:19" ht="48.75" customHeight="1">
      <c r="A131" s="325" t="str">
        <f>A106</f>
        <v>801012О.99.0.БА81АЮ16001</v>
      </c>
      <c r="B131" s="325" t="str">
        <f t="shared" ref="B131:E131" si="33">B106</f>
        <v xml:space="preserve">не указано </v>
      </c>
      <c r="C131" s="325" t="str">
        <f t="shared" si="33"/>
        <v xml:space="preserve">не указано </v>
      </c>
      <c r="D131" s="325" t="str">
        <f t="shared" si="33"/>
        <v>проходящие обучение по состоянию здоровья на дому</v>
      </c>
      <c r="E131" s="325" t="str">
        <f t="shared" si="33"/>
        <v>очная</v>
      </c>
      <c r="F131" s="317"/>
      <c r="G131" s="324" t="s">
        <v>44</v>
      </c>
      <c r="H131" s="324" t="s">
        <v>18</v>
      </c>
      <c r="I131" s="327">
        <v>792</v>
      </c>
      <c r="J131" s="317">
        <f>Оценка!H94</f>
        <v>1</v>
      </c>
      <c r="K131" s="317">
        <f>Оценка!I94</f>
        <v>1</v>
      </c>
      <c r="L131" s="1031">
        <v>10</v>
      </c>
      <c r="M131" s="1032"/>
      <c r="N131" s="1031">
        <f t="shared" ref="N131" si="34">IF(K131*100/J131-100&gt;=-10,0,K131*100/J131-100+10)</f>
        <v>0</v>
      </c>
      <c r="O131" s="1032"/>
      <c r="P131" s="1017"/>
      <c r="Q131" s="1018"/>
      <c r="R131" s="317"/>
      <c r="S131" s="319">
        <v>14</v>
      </c>
    </row>
    <row r="132" spans="1:19" ht="48.75" hidden="1" customHeight="1">
      <c r="A132" s="325" t="str">
        <f>A110</f>
        <v>801012О.99.0.БА81АЮ40001</v>
      </c>
      <c r="B132" s="325" t="str">
        <f t="shared" ref="B132:E132" si="35">B110</f>
        <v xml:space="preserve">не указано </v>
      </c>
      <c r="C132" s="325" t="str">
        <f t="shared" si="35"/>
        <v xml:space="preserve">не указано </v>
      </c>
      <c r="D132" s="325" t="str">
        <f t="shared" si="35"/>
        <v>проходящие обучение по состоянию здоровья в медицинских организациях</v>
      </c>
      <c r="E132" s="325" t="str">
        <f t="shared" si="35"/>
        <v>очная</v>
      </c>
      <c r="F132" s="317"/>
      <c r="G132" s="324" t="s">
        <v>44</v>
      </c>
      <c r="H132" s="324" t="s">
        <v>18</v>
      </c>
      <c r="I132" s="327">
        <v>792</v>
      </c>
      <c r="J132" s="317">
        <f>Оценка!H99</f>
        <v>0</v>
      </c>
      <c r="K132" s="317">
        <f>Оценка!I99</f>
        <v>0</v>
      </c>
      <c r="L132" s="1031">
        <v>10</v>
      </c>
      <c r="M132" s="1032"/>
      <c r="N132" s="1031" t="e">
        <f t="shared" ref="N132" si="36">IF(K132*100/J132-100&gt;=-10,0,K132*100/J132-100+10)</f>
        <v>#DIV/0!</v>
      </c>
      <c r="O132" s="1032"/>
      <c r="P132" s="1017"/>
      <c r="Q132" s="1018"/>
      <c r="R132" s="317"/>
      <c r="S132" s="319">
        <v>15</v>
      </c>
    </row>
    <row r="134" spans="1:19" s="311" customFormat="1" ht="15" customHeight="1">
      <c r="A134" s="343" t="s">
        <v>147</v>
      </c>
      <c r="B134" s="343"/>
      <c r="C134" s="343"/>
      <c r="D134" s="343"/>
      <c r="E134" s="343"/>
      <c r="F134" s="343"/>
      <c r="G134" s="343"/>
      <c r="H134" s="343"/>
      <c r="I134" s="343"/>
      <c r="J134" s="343"/>
      <c r="K134" s="343"/>
      <c r="L134" s="343"/>
      <c r="M134" s="343"/>
      <c r="N134" s="343"/>
      <c r="O134" s="343"/>
      <c r="P134" s="343"/>
      <c r="Q134" s="343"/>
      <c r="R134" s="343"/>
      <c r="S134" s="344"/>
    </row>
    <row r="135" spans="1:19" s="311" customFormat="1" ht="21" customHeight="1">
      <c r="A135" s="1022" t="s">
        <v>354</v>
      </c>
      <c r="B135" s="1022"/>
      <c r="C135" s="1022"/>
      <c r="D135" s="1022"/>
      <c r="E135" s="1022"/>
      <c r="F135" s="1022"/>
      <c r="G135" s="1022"/>
      <c r="H135" s="1022"/>
      <c r="I135" s="1022"/>
      <c r="J135" s="1022"/>
      <c r="K135" s="1022"/>
      <c r="L135" s="1022"/>
      <c r="M135" s="1022"/>
      <c r="N135" s="1022"/>
      <c r="O135" s="1022"/>
      <c r="P135" s="1075" t="s">
        <v>120</v>
      </c>
      <c r="Q135" s="1076"/>
      <c r="R135" s="998" t="s">
        <v>201</v>
      </c>
      <c r="S135" s="333"/>
    </row>
    <row r="136" spans="1:19" s="311" customFormat="1" ht="15" customHeight="1">
      <c r="A136" s="1022" t="s">
        <v>349</v>
      </c>
      <c r="B136" s="1022"/>
      <c r="C136" s="1022"/>
      <c r="D136" s="1022"/>
      <c r="E136" s="1022"/>
      <c r="F136" s="1022"/>
      <c r="G136" s="1022"/>
      <c r="H136" s="1022"/>
      <c r="I136" s="1022"/>
      <c r="J136" s="1022"/>
      <c r="K136" s="1022"/>
      <c r="L136" s="1022"/>
      <c r="M136" s="1022"/>
      <c r="N136" s="1022"/>
      <c r="O136" s="1022"/>
      <c r="P136" s="1075"/>
      <c r="Q136" s="1076"/>
      <c r="R136" s="999"/>
      <c r="S136" s="333"/>
    </row>
    <row r="137" spans="1:19" s="311" customFormat="1" ht="15" customHeight="1">
      <c r="A137" s="1020" t="s">
        <v>121</v>
      </c>
      <c r="B137" s="1020"/>
      <c r="C137" s="1020"/>
      <c r="D137" s="1020"/>
      <c r="E137" s="1020"/>
      <c r="F137" s="1020"/>
      <c r="G137" s="1020"/>
      <c r="H137" s="1020"/>
      <c r="I137" s="1020"/>
      <c r="J137" s="1020"/>
      <c r="K137" s="1020"/>
      <c r="L137" s="1020"/>
      <c r="M137" s="1020"/>
      <c r="N137" s="1020"/>
      <c r="O137" s="1020"/>
      <c r="P137" s="1020"/>
      <c r="Q137" s="1020"/>
      <c r="R137" s="1020"/>
      <c r="S137" s="1020"/>
    </row>
    <row r="138" spans="1:19" s="311" customFormat="1" ht="18" customHeight="1">
      <c r="A138" s="1020" t="s">
        <v>122</v>
      </c>
      <c r="B138" s="1020"/>
      <c r="C138" s="1020"/>
      <c r="D138" s="1020"/>
      <c r="E138" s="1020"/>
      <c r="F138" s="1020"/>
      <c r="G138" s="1020"/>
      <c r="H138" s="1020"/>
      <c r="I138" s="1020"/>
      <c r="J138" s="1020"/>
      <c r="K138" s="1020"/>
      <c r="L138" s="1020"/>
      <c r="M138" s="1020"/>
      <c r="N138" s="1020"/>
      <c r="O138" s="1020"/>
      <c r="P138" s="1020"/>
      <c r="Q138" s="1020"/>
      <c r="R138" s="1020"/>
      <c r="S138" s="1020"/>
    </row>
    <row r="139" spans="1:19" ht="52.5" customHeight="1">
      <c r="A139" s="944" t="s">
        <v>123</v>
      </c>
      <c r="B139" s="1017" t="s">
        <v>124</v>
      </c>
      <c r="C139" s="1087"/>
      <c r="D139" s="1088"/>
      <c r="E139" s="1017" t="s">
        <v>125</v>
      </c>
      <c r="F139" s="1018"/>
      <c r="G139" s="1017" t="s">
        <v>126</v>
      </c>
      <c r="H139" s="1034"/>
      <c r="I139" s="1034"/>
      <c r="J139" s="1034"/>
      <c r="K139" s="1034"/>
      <c r="L139" s="1034"/>
      <c r="M139" s="1034"/>
      <c r="N139" s="1034"/>
      <c r="O139" s="1034"/>
      <c r="P139" s="1034"/>
      <c r="Q139" s="1034"/>
      <c r="R139" s="1018"/>
    </row>
    <row r="140" spans="1:19" ht="12">
      <c r="A140" s="945"/>
      <c r="B140" s="944" t="s">
        <v>127</v>
      </c>
      <c r="C140" s="944" t="s">
        <v>127</v>
      </c>
      <c r="D140" s="944" t="s">
        <v>127</v>
      </c>
      <c r="E140" s="944" t="s">
        <v>127</v>
      </c>
      <c r="F140" s="944" t="s">
        <v>127</v>
      </c>
      <c r="G140" s="1035" t="s">
        <v>128</v>
      </c>
      <c r="H140" s="1036"/>
      <c r="I140" s="1036"/>
      <c r="J140" s="1036"/>
      <c r="K140" s="1037"/>
      <c r="L140" s="1017" t="s">
        <v>129</v>
      </c>
      <c r="M140" s="1018"/>
      <c r="N140" s="944" t="s">
        <v>130</v>
      </c>
      <c r="O140" s="944" t="s">
        <v>131</v>
      </c>
      <c r="P140" s="944" t="s">
        <v>132</v>
      </c>
      <c r="Q140" s="944" t="s">
        <v>133</v>
      </c>
      <c r="R140" s="944" t="s">
        <v>134</v>
      </c>
    </row>
    <row r="141" spans="1:19" ht="34.5" customHeight="1">
      <c r="A141" s="1016"/>
      <c r="B141" s="1016"/>
      <c r="C141" s="1016"/>
      <c r="D141" s="1016"/>
      <c r="E141" s="1016"/>
      <c r="F141" s="1016"/>
      <c r="G141" s="1038"/>
      <c r="H141" s="1089"/>
      <c r="I141" s="1089"/>
      <c r="J141" s="1089"/>
      <c r="K141" s="1039"/>
      <c r="L141" s="317" t="s">
        <v>135</v>
      </c>
      <c r="M141" s="324" t="s">
        <v>136</v>
      </c>
      <c r="N141" s="1016"/>
      <c r="O141" s="1016"/>
      <c r="P141" s="1016"/>
      <c r="Q141" s="1016"/>
      <c r="R141" s="1016"/>
    </row>
    <row r="142" spans="1:19">
      <c r="A142" s="70">
        <v>1</v>
      </c>
      <c r="B142" s="70">
        <v>2</v>
      </c>
      <c r="C142" s="70">
        <v>3</v>
      </c>
      <c r="D142" s="70">
        <v>4</v>
      </c>
      <c r="E142" s="70">
        <v>5</v>
      </c>
      <c r="F142" s="70">
        <v>6</v>
      </c>
      <c r="G142" s="1054">
        <v>7</v>
      </c>
      <c r="H142" s="1083"/>
      <c r="I142" s="1083"/>
      <c r="J142" s="1083"/>
      <c r="K142" s="1055"/>
      <c r="L142" s="70">
        <v>8</v>
      </c>
      <c r="M142" s="70">
        <v>9</v>
      </c>
      <c r="N142" s="70">
        <v>10</v>
      </c>
      <c r="O142" s="70">
        <v>11</v>
      </c>
      <c r="P142" s="70">
        <v>12</v>
      </c>
      <c r="Q142" s="70">
        <v>13</v>
      </c>
      <c r="R142" s="70">
        <v>14</v>
      </c>
    </row>
    <row r="143" spans="1:19" ht="47.25" customHeight="1">
      <c r="A143" s="1004" t="str">
        <f>Оценка!B100</f>
        <v>802111О.99.0.БА96АА00001</v>
      </c>
      <c r="B143" s="944" t="s">
        <v>137</v>
      </c>
      <c r="C143" s="944" t="s">
        <v>138</v>
      </c>
      <c r="D143" s="944" t="s">
        <v>139</v>
      </c>
      <c r="E143" s="944" t="s">
        <v>140</v>
      </c>
      <c r="F143" s="1025"/>
      <c r="G143" s="932" t="s">
        <v>451</v>
      </c>
      <c r="H143" s="933"/>
      <c r="I143" s="933"/>
      <c r="J143" s="933"/>
      <c r="K143" s="934"/>
      <c r="L143" s="279" t="s">
        <v>45</v>
      </c>
      <c r="M143" s="71">
        <v>744</v>
      </c>
      <c r="N143" s="345">
        <f>Оценка!H100</f>
        <v>0</v>
      </c>
      <c r="O143" s="345">
        <f>Оценка!I100</f>
        <v>0</v>
      </c>
      <c r="P143" s="345">
        <v>10</v>
      </c>
      <c r="Q143" s="345">
        <f t="shared" ref="Q143:Q144" si="37">IF(N143=0,0,IF(O143*100/N143-100&gt;=-10,0,O143*100/N143-100+10))</f>
        <v>0</v>
      </c>
      <c r="R143" s="326"/>
      <c r="S143" s="927">
        <v>16</v>
      </c>
    </row>
    <row r="144" spans="1:19" ht="40.5" customHeight="1">
      <c r="A144" s="1005"/>
      <c r="B144" s="945"/>
      <c r="C144" s="945"/>
      <c r="D144" s="945"/>
      <c r="E144" s="945"/>
      <c r="F144" s="1026"/>
      <c r="G144" s="932" t="s">
        <v>424</v>
      </c>
      <c r="H144" s="933"/>
      <c r="I144" s="933"/>
      <c r="J144" s="933"/>
      <c r="K144" s="934"/>
      <c r="L144" s="279" t="s">
        <v>45</v>
      </c>
      <c r="M144" s="71">
        <v>744</v>
      </c>
      <c r="N144" s="345">
        <f>Оценка!H101</f>
        <v>0</v>
      </c>
      <c r="O144" s="345">
        <f>Оценка!I101</f>
        <v>0</v>
      </c>
      <c r="P144" s="345">
        <v>10</v>
      </c>
      <c r="Q144" s="345">
        <f t="shared" si="37"/>
        <v>0</v>
      </c>
      <c r="R144" s="326"/>
      <c r="S144" s="927"/>
    </row>
    <row r="145" spans="1:19" ht="40.5" customHeight="1">
      <c r="A145" s="1005"/>
      <c r="B145" s="945"/>
      <c r="C145" s="945"/>
      <c r="D145" s="945"/>
      <c r="E145" s="945"/>
      <c r="F145" s="1026"/>
      <c r="G145" s="950" t="s">
        <v>425</v>
      </c>
      <c r="H145" s="951"/>
      <c r="I145" s="951"/>
      <c r="J145" s="951"/>
      <c r="K145" s="952"/>
      <c r="L145" s="69" t="s">
        <v>45</v>
      </c>
      <c r="M145" s="71">
        <v>744</v>
      </c>
      <c r="N145" s="345">
        <f>Оценка!H102</f>
        <v>0</v>
      </c>
      <c r="O145" s="345">
        <f>Оценка!I102</f>
        <v>0</v>
      </c>
      <c r="P145" s="345">
        <v>10</v>
      </c>
      <c r="Q145" s="345">
        <f t="shared" ref="Q145:Q148" si="38">IF(N145=0,0,IF(O145*100/N145-100&gt;=-10,0,O145*100/N145-100+10))</f>
        <v>0</v>
      </c>
      <c r="R145" s="317"/>
      <c r="S145" s="927"/>
    </row>
    <row r="146" spans="1:19" ht="40.5" customHeight="1">
      <c r="A146" s="1006"/>
      <c r="B146" s="946"/>
      <c r="C146" s="946"/>
      <c r="D146" s="946"/>
      <c r="E146" s="946"/>
      <c r="F146" s="1027"/>
      <c r="G146" s="953" t="s">
        <v>410</v>
      </c>
      <c r="H146" s="954"/>
      <c r="I146" s="954"/>
      <c r="J146" s="954"/>
      <c r="K146" s="955"/>
      <c r="L146" s="312" t="s">
        <v>45</v>
      </c>
      <c r="M146" s="313">
        <v>744</v>
      </c>
      <c r="N146" s="346">
        <f>Оценка!H103</f>
        <v>0</v>
      </c>
      <c r="O146" s="346">
        <f>Оценка!I103</f>
        <v>0</v>
      </c>
      <c r="P146" s="346">
        <v>10</v>
      </c>
      <c r="Q146" s="346">
        <f t="shared" si="38"/>
        <v>0</v>
      </c>
      <c r="R146" s="314"/>
      <c r="S146" s="927"/>
    </row>
    <row r="147" spans="1:19" ht="47.25" hidden="1" customHeight="1">
      <c r="A147" s="1004" t="str">
        <f>Оценка!B105</f>
        <v>802111О.99.0.БА96АА25001</v>
      </c>
      <c r="B147" s="944" t="s">
        <v>137</v>
      </c>
      <c r="C147" s="944" t="s">
        <v>138</v>
      </c>
      <c r="D147" s="944" t="s">
        <v>143</v>
      </c>
      <c r="E147" s="944" t="s">
        <v>140</v>
      </c>
      <c r="F147" s="1025"/>
      <c r="G147" s="932" t="s">
        <v>451</v>
      </c>
      <c r="H147" s="933"/>
      <c r="I147" s="933"/>
      <c r="J147" s="933"/>
      <c r="K147" s="934"/>
      <c r="L147" s="279" t="s">
        <v>45</v>
      </c>
      <c r="M147" s="71">
        <v>744</v>
      </c>
      <c r="N147" s="345">
        <f>Оценка!H105</f>
        <v>0</v>
      </c>
      <c r="O147" s="345">
        <f>Оценка!I105</f>
        <v>0</v>
      </c>
      <c r="P147" s="345">
        <v>10</v>
      </c>
      <c r="Q147" s="345">
        <f t="shared" si="38"/>
        <v>0</v>
      </c>
      <c r="R147" s="326"/>
      <c r="S147" s="927">
        <v>17</v>
      </c>
    </row>
    <row r="148" spans="1:19" ht="40.5" hidden="1" customHeight="1">
      <c r="A148" s="1005"/>
      <c r="B148" s="945"/>
      <c r="C148" s="945"/>
      <c r="D148" s="945"/>
      <c r="E148" s="945"/>
      <c r="F148" s="1026"/>
      <c r="G148" s="932" t="s">
        <v>424</v>
      </c>
      <c r="H148" s="933"/>
      <c r="I148" s="933"/>
      <c r="J148" s="933"/>
      <c r="K148" s="934"/>
      <c r="L148" s="279" t="s">
        <v>45</v>
      </c>
      <c r="M148" s="71">
        <v>744</v>
      </c>
      <c r="N148" s="345">
        <f>Оценка!H106</f>
        <v>0</v>
      </c>
      <c r="O148" s="345">
        <f>Оценка!I106</f>
        <v>0</v>
      </c>
      <c r="P148" s="345">
        <v>10</v>
      </c>
      <c r="Q148" s="345">
        <f t="shared" si="38"/>
        <v>0</v>
      </c>
      <c r="R148" s="326"/>
      <c r="S148" s="927"/>
    </row>
    <row r="149" spans="1:19" ht="40.5" hidden="1" customHeight="1">
      <c r="A149" s="1005"/>
      <c r="B149" s="945"/>
      <c r="C149" s="945"/>
      <c r="D149" s="945"/>
      <c r="E149" s="945"/>
      <c r="F149" s="1026"/>
      <c r="G149" s="950" t="s">
        <v>425</v>
      </c>
      <c r="H149" s="951"/>
      <c r="I149" s="951"/>
      <c r="J149" s="951"/>
      <c r="K149" s="952"/>
      <c r="L149" s="279" t="s">
        <v>45</v>
      </c>
      <c r="M149" s="71">
        <v>744</v>
      </c>
      <c r="N149" s="345">
        <f>Оценка!H107</f>
        <v>0</v>
      </c>
      <c r="O149" s="345">
        <f>Оценка!I107</f>
        <v>0</v>
      </c>
      <c r="P149" s="345">
        <v>10</v>
      </c>
      <c r="Q149" s="345">
        <f t="shared" ref="Q149:Q152" si="39">IF(N149=0,0,IF(O149*100/N149-100&gt;=-10,0,O149*100/N149-100+10))</f>
        <v>0</v>
      </c>
      <c r="R149" s="317"/>
      <c r="S149" s="927"/>
    </row>
    <row r="150" spans="1:19" ht="40.5" hidden="1" customHeight="1">
      <c r="A150" s="1006"/>
      <c r="B150" s="946"/>
      <c r="C150" s="946"/>
      <c r="D150" s="946"/>
      <c r="E150" s="946"/>
      <c r="F150" s="1027"/>
      <c r="G150" s="953" t="s">
        <v>410</v>
      </c>
      <c r="H150" s="954"/>
      <c r="I150" s="954"/>
      <c r="J150" s="954"/>
      <c r="K150" s="955"/>
      <c r="L150" s="312" t="s">
        <v>45</v>
      </c>
      <c r="M150" s="313">
        <v>744</v>
      </c>
      <c r="N150" s="346">
        <f>Оценка!H108</f>
        <v>0</v>
      </c>
      <c r="O150" s="346">
        <f>Оценка!I108</f>
        <v>0</v>
      </c>
      <c r="P150" s="346">
        <v>10</v>
      </c>
      <c r="Q150" s="346">
        <f t="shared" si="39"/>
        <v>0</v>
      </c>
      <c r="R150" s="314"/>
      <c r="S150" s="927"/>
    </row>
    <row r="151" spans="1:19" ht="47.25" customHeight="1">
      <c r="A151" s="1004" t="str">
        <f>Оценка!B115</f>
        <v>802111О.99.0.БА96АБ50001</v>
      </c>
      <c r="B151" s="944" t="s">
        <v>137</v>
      </c>
      <c r="C151" s="944" t="s">
        <v>142</v>
      </c>
      <c r="D151" s="944" t="s">
        <v>139</v>
      </c>
      <c r="E151" s="944" t="s">
        <v>140</v>
      </c>
      <c r="F151" s="1025"/>
      <c r="G151" s="932" t="s">
        <v>451</v>
      </c>
      <c r="H151" s="933"/>
      <c r="I151" s="933"/>
      <c r="J151" s="933"/>
      <c r="K151" s="934"/>
      <c r="L151" s="279" t="s">
        <v>45</v>
      </c>
      <c r="M151" s="71">
        <v>744</v>
      </c>
      <c r="N151" s="345">
        <f>Оценка!H115</f>
        <v>0</v>
      </c>
      <c r="O151" s="345">
        <f>Оценка!I115</f>
        <v>0</v>
      </c>
      <c r="P151" s="345">
        <v>10</v>
      </c>
      <c r="Q151" s="345">
        <f t="shared" si="39"/>
        <v>0</v>
      </c>
      <c r="R151" s="326"/>
      <c r="S151" s="927">
        <v>18</v>
      </c>
    </row>
    <row r="152" spans="1:19" ht="40.5" customHeight="1">
      <c r="A152" s="1005"/>
      <c r="B152" s="945"/>
      <c r="C152" s="945"/>
      <c r="D152" s="945"/>
      <c r="E152" s="945"/>
      <c r="F152" s="1026"/>
      <c r="G152" s="932" t="s">
        <v>424</v>
      </c>
      <c r="H152" s="933"/>
      <c r="I152" s="933"/>
      <c r="J152" s="933"/>
      <c r="K152" s="934"/>
      <c r="L152" s="279" t="s">
        <v>45</v>
      </c>
      <c r="M152" s="71">
        <v>744</v>
      </c>
      <c r="N152" s="345">
        <f>Оценка!H116</f>
        <v>0</v>
      </c>
      <c r="O152" s="345">
        <f>Оценка!I116</f>
        <v>0</v>
      </c>
      <c r="P152" s="345">
        <v>10</v>
      </c>
      <c r="Q152" s="345">
        <f t="shared" si="39"/>
        <v>0</v>
      </c>
      <c r="R152" s="326"/>
      <c r="S152" s="927"/>
    </row>
    <row r="153" spans="1:19" ht="40.5" customHeight="1">
      <c r="A153" s="1005"/>
      <c r="B153" s="945"/>
      <c r="C153" s="945"/>
      <c r="D153" s="945"/>
      <c r="E153" s="945"/>
      <c r="F153" s="1026"/>
      <c r="G153" s="950" t="s">
        <v>425</v>
      </c>
      <c r="H153" s="951"/>
      <c r="I153" s="951"/>
      <c r="J153" s="951"/>
      <c r="K153" s="952"/>
      <c r="L153" s="279" t="s">
        <v>45</v>
      </c>
      <c r="M153" s="71">
        <v>744</v>
      </c>
      <c r="N153" s="345">
        <f>Оценка!H117</f>
        <v>0</v>
      </c>
      <c r="O153" s="345">
        <f>Оценка!I117</f>
        <v>0</v>
      </c>
      <c r="P153" s="345">
        <v>10</v>
      </c>
      <c r="Q153" s="345">
        <f t="shared" ref="Q153:Q156" si="40">IF(N153=0,0,IF(O153*100/N153-100&gt;=-10,0,O153*100/N153-100+10))</f>
        <v>0</v>
      </c>
      <c r="R153" s="317"/>
      <c r="S153" s="927"/>
    </row>
    <row r="154" spans="1:19" ht="40.5" customHeight="1">
      <c r="A154" s="1006"/>
      <c r="B154" s="946"/>
      <c r="C154" s="946"/>
      <c r="D154" s="946"/>
      <c r="E154" s="946"/>
      <c r="F154" s="1027"/>
      <c r="G154" s="953" t="s">
        <v>410</v>
      </c>
      <c r="H154" s="954"/>
      <c r="I154" s="954"/>
      <c r="J154" s="954"/>
      <c r="K154" s="955"/>
      <c r="L154" s="312" t="s">
        <v>45</v>
      </c>
      <c r="M154" s="313">
        <v>744</v>
      </c>
      <c r="N154" s="346">
        <f>Оценка!H118</f>
        <v>0</v>
      </c>
      <c r="O154" s="346">
        <f>Оценка!I118</f>
        <v>0</v>
      </c>
      <c r="P154" s="346">
        <v>10</v>
      </c>
      <c r="Q154" s="346">
        <f t="shared" si="40"/>
        <v>0</v>
      </c>
      <c r="R154" s="314"/>
      <c r="S154" s="927"/>
    </row>
    <row r="155" spans="1:19" ht="47.25" customHeight="1">
      <c r="A155" s="1004" t="str">
        <f>Оценка!B120</f>
        <v>802111О.99.0.БА96АБ75001</v>
      </c>
      <c r="B155" s="944" t="s">
        <v>137</v>
      </c>
      <c r="C155" s="944" t="s">
        <v>142</v>
      </c>
      <c r="D155" s="944" t="s">
        <v>143</v>
      </c>
      <c r="E155" s="944" t="s">
        <v>140</v>
      </c>
      <c r="F155" s="1025"/>
      <c r="G155" s="932" t="s">
        <v>451</v>
      </c>
      <c r="H155" s="933"/>
      <c r="I155" s="933"/>
      <c r="J155" s="933"/>
      <c r="K155" s="934"/>
      <c r="L155" s="279" t="s">
        <v>45</v>
      </c>
      <c r="M155" s="71">
        <v>744</v>
      </c>
      <c r="N155" s="345">
        <f>Оценка!H120</f>
        <v>0</v>
      </c>
      <c r="O155" s="345">
        <f>Оценка!I120</f>
        <v>0</v>
      </c>
      <c r="P155" s="345">
        <v>10</v>
      </c>
      <c r="Q155" s="345">
        <f t="shared" si="40"/>
        <v>0</v>
      </c>
      <c r="R155" s="326"/>
      <c r="S155" s="927">
        <v>19</v>
      </c>
    </row>
    <row r="156" spans="1:19" ht="40.5" customHeight="1">
      <c r="A156" s="1005"/>
      <c r="B156" s="945"/>
      <c r="C156" s="945"/>
      <c r="D156" s="945"/>
      <c r="E156" s="945"/>
      <c r="F156" s="1026"/>
      <c r="G156" s="932" t="s">
        <v>424</v>
      </c>
      <c r="H156" s="933"/>
      <c r="I156" s="933"/>
      <c r="J156" s="933"/>
      <c r="K156" s="934"/>
      <c r="L156" s="279" t="s">
        <v>45</v>
      </c>
      <c r="M156" s="71">
        <v>744</v>
      </c>
      <c r="N156" s="345">
        <f>Оценка!H121</f>
        <v>0</v>
      </c>
      <c r="O156" s="345">
        <f>Оценка!I121</f>
        <v>0</v>
      </c>
      <c r="P156" s="345">
        <v>10</v>
      </c>
      <c r="Q156" s="345">
        <f t="shared" si="40"/>
        <v>0</v>
      </c>
      <c r="R156" s="326"/>
      <c r="S156" s="927"/>
    </row>
    <row r="157" spans="1:19" ht="40.5" customHeight="1">
      <c r="A157" s="1005"/>
      <c r="B157" s="945"/>
      <c r="C157" s="945"/>
      <c r="D157" s="945"/>
      <c r="E157" s="945"/>
      <c r="F157" s="1026"/>
      <c r="G157" s="950" t="s">
        <v>425</v>
      </c>
      <c r="H157" s="951"/>
      <c r="I157" s="951"/>
      <c r="J157" s="951"/>
      <c r="K157" s="952"/>
      <c r="L157" s="279" t="s">
        <v>45</v>
      </c>
      <c r="M157" s="71">
        <v>744</v>
      </c>
      <c r="N157" s="345">
        <f>Оценка!H122</f>
        <v>0</v>
      </c>
      <c r="O157" s="345">
        <f>Оценка!I122</f>
        <v>0</v>
      </c>
      <c r="P157" s="345">
        <v>10</v>
      </c>
      <c r="Q157" s="345">
        <f t="shared" ref="Q157:Q160" si="41">IF(N157=0,0,IF(O157*100/N157-100&gt;=-10,0,O157*100/N157-100+10))</f>
        <v>0</v>
      </c>
      <c r="R157" s="317"/>
      <c r="S157" s="927"/>
    </row>
    <row r="158" spans="1:19" ht="40.5" customHeight="1">
      <c r="A158" s="1006"/>
      <c r="B158" s="946"/>
      <c r="C158" s="946"/>
      <c r="D158" s="946"/>
      <c r="E158" s="946"/>
      <c r="F158" s="1027"/>
      <c r="G158" s="953" t="s">
        <v>410</v>
      </c>
      <c r="H158" s="954"/>
      <c r="I158" s="954"/>
      <c r="J158" s="954"/>
      <c r="K158" s="955"/>
      <c r="L158" s="312" t="s">
        <v>45</v>
      </c>
      <c r="M158" s="313">
        <v>744</v>
      </c>
      <c r="N158" s="346">
        <f>Оценка!H123</f>
        <v>0</v>
      </c>
      <c r="O158" s="346">
        <f>Оценка!I123</f>
        <v>0</v>
      </c>
      <c r="P158" s="346">
        <v>10</v>
      </c>
      <c r="Q158" s="346">
        <f t="shared" si="41"/>
        <v>0</v>
      </c>
      <c r="R158" s="314"/>
      <c r="S158" s="927"/>
    </row>
    <row r="159" spans="1:19" ht="47.25" hidden="1" customHeight="1">
      <c r="A159" s="1004" t="str">
        <f>Оценка!B135</f>
        <v>802111О.99.0.БА96АО26001</v>
      </c>
      <c r="B159" s="944" t="s">
        <v>148</v>
      </c>
      <c r="C159" s="944" t="s">
        <v>142</v>
      </c>
      <c r="D159" s="944" t="s">
        <v>139</v>
      </c>
      <c r="E159" s="944" t="s">
        <v>140</v>
      </c>
      <c r="F159" s="1025"/>
      <c r="G159" s="932" t="s">
        <v>451</v>
      </c>
      <c r="H159" s="933"/>
      <c r="I159" s="933"/>
      <c r="J159" s="933"/>
      <c r="K159" s="934"/>
      <c r="L159" s="279" t="s">
        <v>45</v>
      </c>
      <c r="M159" s="71">
        <v>744</v>
      </c>
      <c r="N159" s="345">
        <f>Оценка!H135</f>
        <v>0</v>
      </c>
      <c r="O159" s="345">
        <f>Оценка!I135</f>
        <v>0</v>
      </c>
      <c r="P159" s="345">
        <v>10</v>
      </c>
      <c r="Q159" s="345">
        <f t="shared" si="41"/>
        <v>0</v>
      </c>
      <c r="R159" s="326"/>
      <c r="S159" s="927">
        <v>20</v>
      </c>
    </row>
    <row r="160" spans="1:19" ht="40.5" hidden="1" customHeight="1">
      <c r="A160" s="1005"/>
      <c r="B160" s="945"/>
      <c r="C160" s="945"/>
      <c r="D160" s="945"/>
      <c r="E160" s="945"/>
      <c r="F160" s="1026"/>
      <c r="G160" s="932" t="s">
        <v>424</v>
      </c>
      <c r="H160" s="933"/>
      <c r="I160" s="933"/>
      <c r="J160" s="933"/>
      <c r="K160" s="934"/>
      <c r="L160" s="279" t="s">
        <v>45</v>
      </c>
      <c r="M160" s="71">
        <v>744</v>
      </c>
      <c r="N160" s="345">
        <f>Оценка!H136</f>
        <v>0</v>
      </c>
      <c r="O160" s="345">
        <f>Оценка!I136</f>
        <v>0</v>
      </c>
      <c r="P160" s="345">
        <v>10</v>
      </c>
      <c r="Q160" s="345">
        <f t="shared" si="41"/>
        <v>0</v>
      </c>
      <c r="R160" s="326"/>
      <c r="S160" s="927"/>
    </row>
    <row r="161" spans="1:19" ht="40.5" hidden="1" customHeight="1">
      <c r="A161" s="1005"/>
      <c r="B161" s="945"/>
      <c r="C161" s="945"/>
      <c r="D161" s="945"/>
      <c r="E161" s="945"/>
      <c r="F161" s="1026"/>
      <c r="G161" s="950" t="s">
        <v>425</v>
      </c>
      <c r="H161" s="951"/>
      <c r="I161" s="951"/>
      <c r="J161" s="951"/>
      <c r="K161" s="952"/>
      <c r="L161" s="279" t="s">
        <v>45</v>
      </c>
      <c r="M161" s="71">
        <v>744</v>
      </c>
      <c r="N161" s="345">
        <f>Оценка!H137</f>
        <v>0</v>
      </c>
      <c r="O161" s="345">
        <f>Оценка!I137</f>
        <v>0</v>
      </c>
      <c r="P161" s="345">
        <v>10</v>
      </c>
      <c r="Q161" s="345">
        <f t="shared" ref="Q161:Q164" si="42">IF(N161=0,0,IF(O161*100/N161-100&gt;=-10,0,O161*100/N161-100+10))</f>
        <v>0</v>
      </c>
      <c r="R161" s="317"/>
      <c r="S161" s="927"/>
    </row>
    <row r="162" spans="1:19" ht="40.5" hidden="1" customHeight="1">
      <c r="A162" s="1006"/>
      <c r="B162" s="946"/>
      <c r="C162" s="946"/>
      <c r="D162" s="946"/>
      <c r="E162" s="946"/>
      <c r="F162" s="1027"/>
      <c r="G162" s="953" t="s">
        <v>410</v>
      </c>
      <c r="H162" s="954"/>
      <c r="I162" s="954"/>
      <c r="J162" s="954"/>
      <c r="K162" s="955"/>
      <c r="L162" s="312" t="s">
        <v>45</v>
      </c>
      <c r="M162" s="313">
        <v>744</v>
      </c>
      <c r="N162" s="346">
        <f>Оценка!H138</f>
        <v>0</v>
      </c>
      <c r="O162" s="346">
        <f>Оценка!I138</f>
        <v>0</v>
      </c>
      <c r="P162" s="346">
        <v>10</v>
      </c>
      <c r="Q162" s="346">
        <f t="shared" si="42"/>
        <v>0</v>
      </c>
      <c r="R162" s="314"/>
      <c r="S162" s="927"/>
    </row>
    <row r="163" spans="1:19" ht="47.25" hidden="1" customHeight="1">
      <c r="A163" s="1004" t="str">
        <f>Оценка!B140</f>
        <v>802111О.99.0.БА96АП76001</v>
      </c>
      <c r="B163" s="944" t="s">
        <v>148</v>
      </c>
      <c r="C163" s="944" t="s">
        <v>139</v>
      </c>
      <c r="D163" s="944" t="s">
        <v>139</v>
      </c>
      <c r="E163" s="944" t="s">
        <v>140</v>
      </c>
      <c r="F163" s="1025"/>
      <c r="G163" s="932" t="s">
        <v>451</v>
      </c>
      <c r="H163" s="933"/>
      <c r="I163" s="933"/>
      <c r="J163" s="933"/>
      <c r="K163" s="934"/>
      <c r="L163" s="279" t="s">
        <v>45</v>
      </c>
      <c r="M163" s="71">
        <v>744</v>
      </c>
      <c r="N163" s="345">
        <f>Оценка!H140</f>
        <v>0</v>
      </c>
      <c r="O163" s="345">
        <f>Оценка!I140</f>
        <v>0</v>
      </c>
      <c r="P163" s="345">
        <v>10</v>
      </c>
      <c r="Q163" s="345">
        <f t="shared" si="42"/>
        <v>0</v>
      </c>
      <c r="R163" s="326"/>
      <c r="S163" s="927">
        <v>21</v>
      </c>
    </row>
    <row r="164" spans="1:19" ht="40.5" hidden="1" customHeight="1">
      <c r="A164" s="1005"/>
      <c r="B164" s="945"/>
      <c r="C164" s="945"/>
      <c r="D164" s="945"/>
      <c r="E164" s="945"/>
      <c r="F164" s="1026"/>
      <c r="G164" s="932" t="s">
        <v>424</v>
      </c>
      <c r="H164" s="933"/>
      <c r="I164" s="933"/>
      <c r="J164" s="933"/>
      <c r="K164" s="934"/>
      <c r="L164" s="279" t="s">
        <v>45</v>
      </c>
      <c r="M164" s="71">
        <v>744</v>
      </c>
      <c r="N164" s="345">
        <f>Оценка!H141</f>
        <v>0</v>
      </c>
      <c r="O164" s="345">
        <f>Оценка!I141</f>
        <v>0</v>
      </c>
      <c r="P164" s="345">
        <v>10</v>
      </c>
      <c r="Q164" s="345">
        <f t="shared" si="42"/>
        <v>0</v>
      </c>
      <c r="R164" s="326"/>
      <c r="S164" s="927"/>
    </row>
    <row r="165" spans="1:19" ht="40.5" hidden="1" customHeight="1">
      <c r="A165" s="1005"/>
      <c r="B165" s="945"/>
      <c r="C165" s="945"/>
      <c r="D165" s="945"/>
      <c r="E165" s="945"/>
      <c r="F165" s="1026"/>
      <c r="G165" s="950" t="s">
        <v>425</v>
      </c>
      <c r="H165" s="951"/>
      <c r="I165" s="951"/>
      <c r="J165" s="951"/>
      <c r="K165" s="952"/>
      <c r="L165" s="279" t="s">
        <v>45</v>
      </c>
      <c r="M165" s="71">
        <v>744</v>
      </c>
      <c r="N165" s="345">
        <f>Оценка!H142</f>
        <v>0</v>
      </c>
      <c r="O165" s="345">
        <f>Оценка!I142</f>
        <v>0</v>
      </c>
      <c r="P165" s="345">
        <v>10</v>
      </c>
      <c r="Q165" s="345">
        <f t="shared" ref="Q165:Q168" si="43">IF(N165=0,0,IF(O165*100/N165-100&gt;=-10,0,O165*100/N165-100+10))</f>
        <v>0</v>
      </c>
      <c r="R165" s="317"/>
      <c r="S165" s="927"/>
    </row>
    <row r="166" spans="1:19" ht="40.5" hidden="1" customHeight="1">
      <c r="A166" s="1006"/>
      <c r="B166" s="946"/>
      <c r="C166" s="946"/>
      <c r="D166" s="946"/>
      <c r="E166" s="946"/>
      <c r="F166" s="1027"/>
      <c r="G166" s="953" t="s">
        <v>410</v>
      </c>
      <c r="H166" s="954"/>
      <c r="I166" s="954"/>
      <c r="J166" s="954"/>
      <c r="K166" s="955"/>
      <c r="L166" s="312" t="s">
        <v>45</v>
      </c>
      <c r="M166" s="313">
        <v>744</v>
      </c>
      <c r="N166" s="346">
        <f>Оценка!H143</f>
        <v>0</v>
      </c>
      <c r="O166" s="346">
        <f>Оценка!I143</f>
        <v>0</v>
      </c>
      <c r="P166" s="346">
        <v>10</v>
      </c>
      <c r="Q166" s="346">
        <f t="shared" si="43"/>
        <v>0</v>
      </c>
      <c r="R166" s="314"/>
      <c r="S166" s="927"/>
    </row>
    <row r="167" spans="1:19" ht="42.75" customHeight="1">
      <c r="A167" s="1004" t="str">
        <f>Оценка!B155</f>
        <v>802111О.99.0.БА96АЭ08001</v>
      </c>
      <c r="B167" s="944" t="s">
        <v>139</v>
      </c>
      <c r="C167" s="944" t="s">
        <v>142</v>
      </c>
      <c r="D167" s="944" t="s">
        <v>139</v>
      </c>
      <c r="E167" s="944" t="s">
        <v>140</v>
      </c>
      <c r="F167" s="1025"/>
      <c r="G167" s="932" t="s">
        <v>451</v>
      </c>
      <c r="H167" s="933"/>
      <c r="I167" s="933"/>
      <c r="J167" s="933"/>
      <c r="K167" s="934"/>
      <c r="L167" s="279" t="s">
        <v>45</v>
      </c>
      <c r="M167" s="71">
        <v>744</v>
      </c>
      <c r="N167" s="345">
        <f>Оценка!H155</f>
        <v>0</v>
      </c>
      <c r="O167" s="345">
        <f>Оценка!I155</f>
        <v>0</v>
      </c>
      <c r="P167" s="345">
        <v>10</v>
      </c>
      <c r="Q167" s="345">
        <f t="shared" si="43"/>
        <v>0</v>
      </c>
      <c r="R167" s="326"/>
      <c r="S167" s="927">
        <v>22</v>
      </c>
    </row>
    <row r="168" spans="1:19" ht="40.5" customHeight="1">
      <c r="A168" s="1005"/>
      <c r="B168" s="945"/>
      <c r="C168" s="945"/>
      <c r="D168" s="945"/>
      <c r="E168" s="945"/>
      <c r="F168" s="1026"/>
      <c r="G168" s="932" t="s">
        <v>424</v>
      </c>
      <c r="H168" s="933"/>
      <c r="I168" s="933"/>
      <c r="J168" s="933"/>
      <c r="K168" s="934"/>
      <c r="L168" s="279" t="s">
        <v>45</v>
      </c>
      <c r="M168" s="71">
        <v>744</v>
      </c>
      <c r="N168" s="345">
        <f>Оценка!H156</f>
        <v>0</v>
      </c>
      <c r="O168" s="345">
        <f>Оценка!I156</f>
        <v>0</v>
      </c>
      <c r="P168" s="345">
        <v>10</v>
      </c>
      <c r="Q168" s="345">
        <f t="shared" si="43"/>
        <v>0</v>
      </c>
      <c r="R168" s="326"/>
      <c r="S168" s="927"/>
    </row>
    <row r="169" spans="1:19" ht="36" customHeight="1">
      <c r="A169" s="1005"/>
      <c r="B169" s="945"/>
      <c r="C169" s="945"/>
      <c r="D169" s="945"/>
      <c r="E169" s="945"/>
      <c r="F169" s="1026"/>
      <c r="G169" s="950" t="s">
        <v>425</v>
      </c>
      <c r="H169" s="951"/>
      <c r="I169" s="951"/>
      <c r="J169" s="951"/>
      <c r="K169" s="952"/>
      <c r="L169" s="279" t="s">
        <v>45</v>
      </c>
      <c r="M169" s="71">
        <v>744</v>
      </c>
      <c r="N169" s="345">
        <f>Оценка!H157</f>
        <v>0</v>
      </c>
      <c r="O169" s="345">
        <f>Оценка!I157</f>
        <v>0</v>
      </c>
      <c r="P169" s="345">
        <v>10</v>
      </c>
      <c r="Q169" s="345">
        <f t="shared" ref="Q169:Q172" si="44">IF(N169=0,0,IF(O169*100/N169-100&gt;=-10,0,O169*100/N169-100+10))</f>
        <v>0</v>
      </c>
      <c r="R169" s="317"/>
      <c r="S169" s="927"/>
    </row>
    <row r="170" spans="1:19" ht="40.5" customHeight="1">
      <c r="A170" s="1006"/>
      <c r="B170" s="946"/>
      <c r="C170" s="946"/>
      <c r="D170" s="946"/>
      <c r="E170" s="946"/>
      <c r="F170" s="1027"/>
      <c r="G170" s="953" t="s">
        <v>410</v>
      </c>
      <c r="H170" s="954"/>
      <c r="I170" s="954"/>
      <c r="J170" s="954"/>
      <c r="K170" s="955"/>
      <c r="L170" s="312" t="s">
        <v>45</v>
      </c>
      <c r="M170" s="313">
        <v>744</v>
      </c>
      <c r="N170" s="346">
        <f>Оценка!H158</f>
        <v>0</v>
      </c>
      <c r="O170" s="346">
        <f>Оценка!I158</f>
        <v>0</v>
      </c>
      <c r="P170" s="346">
        <v>10</v>
      </c>
      <c r="Q170" s="346">
        <f t="shared" si="44"/>
        <v>0</v>
      </c>
      <c r="R170" s="314"/>
      <c r="S170" s="927"/>
    </row>
    <row r="171" spans="1:19" ht="42.75" customHeight="1">
      <c r="A171" s="1004" t="str">
        <f>Оценка!B160</f>
        <v>802111О.99.0.БА96АЭ33001</v>
      </c>
      <c r="B171" s="944" t="s">
        <v>139</v>
      </c>
      <c r="C171" s="944" t="s">
        <v>142</v>
      </c>
      <c r="D171" s="944" t="s">
        <v>143</v>
      </c>
      <c r="E171" s="944" t="s">
        <v>140</v>
      </c>
      <c r="F171" s="1025"/>
      <c r="G171" s="932" t="s">
        <v>451</v>
      </c>
      <c r="H171" s="933"/>
      <c r="I171" s="933"/>
      <c r="J171" s="933"/>
      <c r="K171" s="934"/>
      <c r="L171" s="279" t="s">
        <v>45</v>
      </c>
      <c r="M171" s="71">
        <v>744</v>
      </c>
      <c r="N171" s="345">
        <f>Оценка!H160</f>
        <v>0</v>
      </c>
      <c r="O171" s="345">
        <f>Оценка!I160</f>
        <v>0</v>
      </c>
      <c r="P171" s="345">
        <v>10</v>
      </c>
      <c r="Q171" s="345">
        <f t="shared" si="44"/>
        <v>0</v>
      </c>
      <c r="R171" s="326"/>
      <c r="S171" s="927">
        <v>23</v>
      </c>
    </row>
    <row r="172" spans="1:19" ht="40.5" customHeight="1">
      <c r="A172" s="1005"/>
      <c r="B172" s="945"/>
      <c r="C172" s="945"/>
      <c r="D172" s="945"/>
      <c r="E172" s="945"/>
      <c r="F172" s="1026"/>
      <c r="G172" s="932" t="s">
        <v>424</v>
      </c>
      <c r="H172" s="933"/>
      <c r="I172" s="933"/>
      <c r="J172" s="933"/>
      <c r="K172" s="934"/>
      <c r="L172" s="279" t="s">
        <v>45</v>
      </c>
      <c r="M172" s="71">
        <v>744</v>
      </c>
      <c r="N172" s="345">
        <f>Оценка!H161</f>
        <v>0</v>
      </c>
      <c r="O172" s="345">
        <f>Оценка!I161</f>
        <v>0</v>
      </c>
      <c r="P172" s="345">
        <v>10</v>
      </c>
      <c r="Q172" s="345">
        <f t="shared" si="44"/>
        <v>0</v>
      </c>
      <c r="R172" s="326"/>
      <c r="S172" s="927"/>
    </row>
    <row r="173" spans="1:19" ht="36" customHeight="1">
      <c r="A173" s="1005"/>
      <c r="B173" s="945"/>
      <c r="C173" s="945"/>
      <c r="D173" s="945"/>
      <c r="E173" s="945"/>
      <c r="F173" s="1026"/>
      <c r="G173" s="950" t="s">
        <v>425</v>
      </c>
      <c r="H173" s="951"/>
      <c r="I173" s="951"/>
      <c r="J173" s="951"/>
      <c r="K173" s="952"/>
      <c r="L173" s="279" t="s">
        <v>45</v>
      </c>
      <c r="M173" s="71">
        <v>744</v>
      </c>
      <c r="N173" s="345">
        <f>Оценка!H162</f>
        <v>0</v>
      </c>
      <c r="O173" s="345">
        <f>Оценка!I162</f>
        <v>0</v>
      </c>
      <c r="P173" s="345">
        <v>10</v>
      </c>
      <c r="Q173" s="345">
        <f t="shared" ref="Q173:Q176" si="45">IF(N173=0,0,IF(O173*100/N173-100&gt;=-10,0,O173*100/N173-100+10))</f>
        <v>0</v>
      </c>
      <c r="R173" s="317"/>
      <c r="S173" s="927"/>
    </row>
    <row r="174" spans="1:19" ht="40.5" customHeight="1">
      <c r="A174" s="1006"/>
      <c r="B174" s="946"/>
      <c r="C174" s="946"/>
      <c r="D174" s="946"/>
      <c r="E174" s="946"/>
      <c r="F174" s="1027"/>
      <c r="G174" s="953" t="s">
        <v>410</v>
      </c>
      <c r="H174" s="954"/>
      <c r="I174" s="954"/>
      <c r="J174" s="954"/>
      <c r="K174" s="955"/>
      <c r="L174" s="312" t="s">
        <v>45</v>
      </c>
      <c r="M174" s="313">
        <v>744</v>
      </c>
      <c r="N174" s="346">
        <f>Оценка!H163</f>
        <v>0</v>
      </c>
      <c r="O174" s="346">
        <f>Оценка!I163</f>
        <v>0</v>
      </c>
      <c r="P174" s="346">
        <v>10</v>
      </c>
      <c r="Q174" s="346">
        <f t="shared" si="45"/>
        <v>0</v>
      </c>
      <c r="R174" s="314"/>
      <c r="S174" s="927"/>
    </row>
    <row r="175" spans="1:19" ht="42.75" customHeight="1">
      <c r="A175" s="1004" t="str">
        <f>Оценка!B170</f>
        <v>802111О.99.0.БА96АЮ58001</v>
      </c>
      <c r="B175" s="944" t="s">
        <v>139</v>
      </c>
      <c r="C175" s="944" t="s">
        <v>139</v>
      </c>
      <c r="D175" s="944" t="s">
        <v>139</v>
      </c>
      <c r="E175" s="944" t="s">
        <v>140</v>
      </c>
      <c r="F175" s="1025"/>
      <c r="G175" s="932" t="s">
        <v>451</v>
      </c>
      <c r="H175" s="933"/>
      <c r="I175" s="933"/>
      <c r="J175" s="933"/>
      <c r="K175" s="934"/>
      <c r="L175" s="279" t="s">
        <v>45</v>
      </c>
      <c r="M175" s="71">
        <v>744</v>
      </c>
      <c r="N175" s="345">
        <f>Оценка!H170</f>
        <v>75.2</v>
      </c>
      <c r="O175" s="345">
        <f>Оценка!I170</f>
        <v>75.2</v>
      </c>
      <c r="P175" s="345">
        <v>10</v>
      </c>
      <c r="Q175" s="345">
        <f t="shared" si="45"/>
        <v>0</v>
      </c>
      <c r="R175" s="326"/>
      <c r="S175" s="927">
        <v>24</v>
      </c>
    </row>
    <row r="176" spans="1:19" ht="40.5" customHeight="1">
      <c r="A176" s="1005"/>
      <c r="B176" s="945"/>
      <c r="C176" s="945"/>
      <c r="D176" s="945"/>
      <c r="E176" s="945"/>
      <c r="F176" s="1026"/>
      <c r="G176" s="932" t="s">
        <v>424</v>
      </c>
      <c r="H176" s="933"/>
      <c r="I176" s="933"/>
      <c r="J176" s="933"/>
      <c r="K176" s="934"/>
      <c r="L176" s="279" t="s">
        <v>45</v>
      </c>
      <c r="M176" s="71">
        <v>744</v>
      </c>
      <c r="N176" s="345">
        <f>Оценка!H171</f>
        <v>0</v>
      </c>
      <c r="O176" s="345">
        <f>Оценка!I171</f>
        <v>12.6</v>
      </c>
      <c r="P176" s="345">
        <v>10</v>
      </c>
      <c r="Q176" s="345">
        <f t="shared" si="45"/>
        <v>0</v>
      </c>
      <c r="R176" s="326"/>
      <c r="S176" s="927"/>
    </row>
    <row r="177" spans="1:19" ht="36" customHeight="1">
      <c r="A177" s="1005"/>
      <c r="B177" s="945"/>
      <c r="C177" s="945"/>
      <c r="D177" s="945"/>
      <c r="E177" s="945"/>
      <c r="F177" s="1026"/>
      <c r="G177" s="950" t="s">
        <v>425</v>
      </c>
      <c r="H177" s="951"/>
      <c r="I177" s="951"/>
      <c r="J177" s="951"/>
      <c r="K177" s="952"/>
      <c r="L177" s="279" t="s">
        <v>45</v>
      </c>
      <c r="M177" s="71">
        <v>744</v>
      </c>
      <c r="N177" s="345">
        <f>Оценка!H172</f>
        <v>5.9</v>
      </c>
      <c r="O177" s="345">
        <f>Оценка!I172</f>
        <v>5.9</v>
      </c>
      <c r="P177" s="345">
        <v>10</v>
      </c>
      <c r="Q177" s="345">
        <f t="shared" ref="Q177:Q180" si="46">IF(N177=0,0,IF(O177*100/N177-100&gt;=-10,0,O177*100/N177-100+10))</f>
        <v>0</v>
      </c>
      <c r="R177" s="317"/>
      <c r="S177" s="927"/>
    </row>
    <row r="178" spans="1:19" ht="40.5" customHeight="1">
      <c r="A178" s="1006"/>
      <c r="B178" s="946"/>
      <c r="C178" s="946"/>
      <c r="D178" s="946"/>
      <c r="E178" s="946"/>
      <c r="F178" s="1027"/>
      <c r="G178" s="953" t="s">
        <v>410</v>
      </c>
      <c r="H178" s="954"/>
      <c r="I178" s="954"/>
      <c r="J178" s="954"/>
      <c r="K178" s="955"/>
      <c r="L178" s="312" t="s">
        <v>45</v>
      </c>
      <c r="M178" s="313">
        <v>744</v>
      </c>
      <c r="N178" s="346">
        <f>Оценка!H173</f>
        <v>100</v>
      </c>
      <c r="O178" s="346">
        <f>Оценка!I173</f>
        <v>150</v>
      </c>
      <c r="P178" s="346">
        <v>10</v>
      </c>
      <c r="Q178" s="346">
        <f t="shared" si="46"/>
        <v>0</v>
      </c>
      <c r="R178" s="314"/>
      <c r="S178" s="927"/>
    </row>
    <row r="179" spans="1:19" ht="42.75" customHeight="1">
      <c r="A179" s="1004" t="str">
        <f>Оценка!B185</f>
        <v>802111О.99.0.БА96АЮ83001</v>
      </c>
      <c r="B179" s="944" t="s">
        <v>139</v>
      </c>
      <c r="C179" s="944" t="s">
        <v>139</v>
      </c>
      <c r="D179" s="944" t="s">
        <v>143</v>
      </c>
      <c r="E179" s="944" t="s">
        <v>140</v>
      </c>
      <c r="F179" s="1025"/>
      <c r="G179" s="932" t="s">
        <v>451</v>
      </c>
      <c r="H179" s="933"/>
      <c r="I179" s="933"/>
      <c r="J179" s="933"/>
      <c r="K179" s="934"/>
      <c r="L179" s="279" t="s">
        <v>45</v>
      </c>
      <c r="M179" s="71">
        <v>744</v>
      </c>
      <c r="N179" s="345">
        <f>Оценка!H185</f>
        <v>0</v>
      </c>
      <c r="O179" s="345">
        <f>Оценка!I185</f>
        <v>0</v>
      </c>
      <c r="P179" s="345">
        <v>10</v>
      </c>
      <c r="Q179" s="345">
        <f t="shared" si="46"/>
        <v>0</v>
      </c>
      <c r="R179" s="326"/>
      <c r="S179" s="927">
        <v>25</v>
      </c>
    </row>
    <row r="180" spans="1:19" ht="40.5" customHeight="1">
      <c r="A180" s="1005"/>
      <c r="B180" s="945"/>
      <c r="C180" s="945"/>
      <c r="D180" s="945"/>
      <c r="E180" s="945"/>
      <c r="F180" s="1026"/>
      <c r="G180" s="932" t="s">
        <v>424</v>
      </c>
      <c r="H180" s="933"/>
      <c r="I180" s="933"/>
      <c r="J180" s="933"/>
      <c r="K180" s="934"/>
      <c r="L180" s="279" t="s">
        <v>45</v>
      </c>
      <c r="M180" s="71">
        <v>744</v>
      </c>
      <c r="N180" s="345">
        <f>Оценка!H186</f>
        <v>0</v>
      </c>
      <c r="O180" s="345">
        <f>Оценка!I186</f>
        <v>0</v>
      </c>
      <c r="P180" s="345">
        <v>10</v>
      </c>
      <c r="Q180" s="345">
        <f t="shared" si="46"/>
        <v>0</v>
      </c>
      <c r="R180" s="326"/>
      <c r="S180" s="927"/>
    </row>
    <row r="181" spans="1:19" ht="36" customHeight="1">
      <c r="A181" s="1005"/>
      <c r="B181" s="945"/>
      <c r="C181" s="945"/>
      <c r="D181" s="945"/>
      <c r="E181" s="945"/>
      <c r="F181" s="1026"/>
      <c r="G181" s="950" t="s">
        <v>425</v>
      </c>
      <c r="H181" s="951"/>
      <c r="I181" s="951"/>
      <c r="J181" s="951"/>
      <c r="K181" s="952"/>
      <c r="L181" s="279" t="s">
        <v>45</v>
      </c>
      <c r="M181" s="71">
        <v>744</v>
      </c>
      <c r="N181" s="345">
        <f>Оценка!H187</f>
        <v>0</v>
      </c>
      <c r="O181" s="345">
        <f>Оценка!I187</f>
        <v>0</v>
      </c>
      <c r="P181" s="345">
        <v>10</v>
      </c>
      <c r="Q181" s="345">
        <f t="shared" ref="Q181:Q184" si="47">IF(N181=0,0,IF(O181*100/N181-100&gt;=-10,0,O181*100/N181-100+10))</f>
        <v>0</v>
      </c>
      <c r="R181" s="317"/>
      <c r="S181" s="927"/>
    </row>
    <row r="182" spans="1:19" ht="40.5" customHeight="1">
      <c r="A182" s="1006"/>
      <c r="B182" s="946"/>
      <c r="C182" s="946"/>
      <c r="D182" s="946"/>
      <c r="E182" s="946"/>
      <c r="F182" s="1027"/>
      <c r="G182" s="953" t="s">
        <v>410</v>
      </c>
      <c r="H182" s="954"/>
      <c r="I182" s="954"/>
      <c r="J182" s="954"/>
      <c r="K182" s="955"/>
      <c r="L182" s="312" t="s">
        <v>45</v>
      </c>
      <c r="M182" s="313">
        <v>744</v>
      </c>
      <c r="N182" s="346">
        <f>Оценка!H188</f>
        <v>0</v>
      </c>
      <c r="O182" s="346">
        <f>Оценка!I188</f>
        <v>0</v>
      </c>
      <c r="P182" s="346">
        <v>10</v>
      </c>
      <c r="Q182" s="346">
        <f t="shared" si="47"/>
        <v>0</v>
      </c>
      <c r="R182" s="314"/>
      <c r="S182" s="927"/>
    </row>
    <row r="183" spans="1:19" ht="42.75" hidden="1" customHeight="1">
      <c r="A183" s="1004" t="str">
        <f>Оценка!B190</f>
        <v>802111О.99.0.БА96АЯ08001</v>
      </c>
      <c r="B183" s="944" t="s">
        <v>139</v>
      </c>
      <c r="C183" s="944" t="s">
        <v>139</v>
      </c>
      <c r="D183" s="944" t="s">
        <v>353</v>
      </c>
      <c r="E183" s="944" t="s">
        <v>140</v>
      </c>
      <c r="F183" s="1025"/>
      <c r="G183" s="932" t="s">
        <v>451</v>
      </c>
      <c r="H183" s="933"/>
      <c r="I183" s="933"/>
      <c r="J183" s="933"/>
      <c r="K183" s="934"/>
      <c r="L183" s="279" t="s">
        <v>45</v>
      </c>
      <c r="M183" s="71">
        <v>744</v>
      </c>
      <c r="N183" s="345">
        <f>Оценка!H190</f>
        <v>0</v>
      </c>
      <c r="O183" s="345">
        <f>Оценка!I190</f>
        <v>0</v>
      </c>
      <c r="P183" s="345">
        <v>10</v>
      </c>
      <c r="Q183" s="345">
        <f t="shared" si="47"/>
        <v>0</v>
      </c>
      <c r="R183" s="326"/>
      <c r="S183" s="927">
        <v>26</v>
      </c>
    </row>
    <row r="184" spans="1:19" ht="40.5" hidden="1" customHeight="1">
      <c r="A184" s="1005"/>
      <c r="B184" s="945"/>
      <c r="C184" s="945"/>
      <c r="D184" s="945"/>
      <c r="E184" s="945"/>
      <c r="F184" s="1026"/>
      <c r="G184" s="932" t="s">
        <v>424</v>
      </c>
      <c r="H184" s="933"/>
      <c r="I184" s="933"/>
      <c r="J184" s="933"/>
      <c r="K184" s="934"/>
      <c r="L184" s="279" t="s">
        <v>45</v>
      </c>
      <c r="M184" s="71">
        <v>744</v>
      </c>
      <c r="N184" s="345">
        <f>Оценка!H191</f>
        <v>0</v>
      </c>
      <c r="O184" s="345">
        <f>Оценка!I191</f>
        <v>0</v>
      </c>
      <c r="P184" s="345">
        <v>10</v>
      </c>
      <c r="Q184" s="345">
        <f t="shared" si="47"/>
        <v>0</v>
      </c>
      <c r="R184" s="326"/>
      <c r="S184" s="927"/>
    </row>
    <row r="185" spans="1:19" ht="36" hidden="1" customHeight="1">
      <c r="A185" s="1005"/>
      <c r="B185" s="945"/>
      <c r="C185" s="945"/>
      <c r="D185" s="945"/>
      <c r="E185" s="945"/>
      <c r="F185" s="1026"/>
      <c r="G185" s="950" t="s">
        <v>425</v>
      </c>
      <c r="H185" s="951"/>
      <c r="I185" s="951"/>
      <c r="J185" s="951"/>
      <c r="K185" s="952"/>
      <c r="L185" s="279" t="s">
        <v>45</v>
      </c>
      <c r="M185" s="71">
        <v>744</v>
      </c>
      <c r="N185" s="345">
        <f>Оценка!H192</f>
        <v>0</v>
      </c>
      <c r="O185" s="345">
        <f>Оценка!I192</f>
        <v>0</v>
      </c>
      <c r="P185" s="345">
        <v>10</v>
      </c>
      <c r="Q185" s="345">
        <f t="shared" ref="Q185:Q186" si="48">IF(N185=0,0,IF(O185*100/N185-100&gt;=-10,0,O185*100/N185-100+10))</f>
        <v>0</v>
      </c>
      <c r="R185" s="317"/>
      <c r="S185" s="927"/>
    </row>
    <row r="186" spans="1:19" ht="40.5" hidden="1" customHeight="1">
      <c r="A186" s="1006"/>
      <c r="B186" s="946"/>
      <c r="C186" s="946"/>
      <c r="D186" s="946"/>
      <c r="E186" s="946"/>
      <c r="F186" s="1027"/>
      <c r="G186" s="953" t="s">
        <v>410</v>
      </c>
      <c r="H186" s="954"/>
      <c r="I186" s="954"/>
      <c r="J186" s="954"/>
      <c r="K186" s="955"/>
      <c r="L186" s="312" t="s">
        <v>45</v>
      </c>
      <c r="M186" s="313">
        <v>744</v>
      </c>
      <c r="N186" s="346">
        <f>Оценка!H193</f>
        <v>0</v>
      </c>
      <c r="O186" s="346">
        <f>Оценка!I193</f>
        <v>0</v>
      </c>
      <c r="P186" s="346">
        <v>10</v>
      </c>
      <c r="Q186" s="346">
        <f t="shared" si="48"/>
        <v>0</v>
      </c>
      <c r="R186" s="314"/>
      <c r="S186" s="927"/>
    </row>
    <row r="188" spans="1:19" ht="14.25">
      <c r="A188" s="1033" t="s">
        <v>144</v>
      </c>
      <c r="B188" s="1033"/>
      <c r="C188" s="1033"/>
      <c r="D188" s="1033"/>
      <c r="E188" s="1033"/>
      <c r="F188" s="1033"/>
      <c r="G188" s="1033"/>
      <c r="H188" s="1033"/>
      <c r="I188" s="1033"/>
      <c r="J188" s="1033"/>
      <c r="K188" s="1033"/>
      <c r="L188" s="1033"/>
      <c r="M188" s="1033"/>
      <c r="N188" s="1033"/>
      <c r="O188" s="1033"/>
      <c r="P188" s="1033"/>
      <c r="Q188" s="72"/>
      <c r="R188" s="72"/>
      <c r="S188" s="336"/>
    </row>
    <row r="189" spans="1:19">
      <c r="A189" s="347"/>
      <c r="B189" s="348"/>
      <c r="C189" s="348"/>
      <c r="D189" s="348"/>
      <c r="E189" s="348"/>
      <c r="F189" s="348"/>
      <c r="G189" s="347"/>
      <c r="H189" s="347"/>
      <c r="I189" s="347"/>
      <c r="J189" s="347"/>
      <c r="K189" s="347"/>
      <c r="L189" s="347"/>
      <c r="M189" s="347"/>
      <c r="N189" s="347"/>
      <c r="O189" s="347"/>
      <c r="P189" s="347"/>
      <c r="Q189" s="72"/>
      <c r="R189" s="72"/>
      <c r="S189" s="336"/>
    </row>
    <row r="190" spans="1:19" ht="35.25" customHeight="1">
      <c r="A190" s="944" t="s">
        <v>123</v>
      </c>
      <c r="B190" s="1017" t="s">
        <v>124</v>
      </c>
      <c r="C190" s="1034"/>
      <c r="D190" s="1018"/>
      <c r="E190" s="1017" t="s">
        <v>125</v>
      </c>
      <c r="F190" s="1018"/>
      <c r="G190" s="1035" t="s">
        <v>145</v>
      </c>
      <c r="H190" s="1036"/>
      <c r="I190" s="1036"/>
      <c r="J190" s="1036"/>
      <c r="K190" s="1036"/>
      <c r="L190" s="1036"/>
      <c r="M190" s="1036"/>
      <c r="N190" s="1036"/>
      <c r="O190" s="1036"/>
      <c r="P190" s="1036"/>
      <c r="Q190" s="1037"/>
      <c r="R190" s="936" t="s">
        <v>146</v>
      </c>
    </row>
    <row r="191" spans="1:19" ht="25.5" customHeight="1">
      <c r="A191" s="945"/>
      <c r="B191" s="944" t="s">
        <v>127</v>
      </c>
      <c r="C191" s="944" t="s">
        <v>127</v>
      </c>
      <c r="D191" s="944" t="s">
        <v>127</v>
      </c>
      <c r="E191" s="944" t="s">
        <v>127</v>
      </c>
      <c r="F191" s="944" t="s">
        <v>127</v>
      </c>
      <c r="G191" s="944" t="s">
        <v>128</v>
      </c>
      <c r="H191" s="1017" t="s">
        <v>129</v>
      </c>
      <c r="I191" s="1034"/>
      <c r="J191" s="944" t="s">
        <v>130</v>
      </c>
      <c r="K191" s="944" t="s">
        <v>131</v>
      </c>
      <c r="L191" s="1035" t="s">
        <v>132</v>
      </c>
      <c r="M191" s="1037"/>
      <c r="N191" s="1035" t="s">
        <v>133</v>
      </c>
      <c r="O191" s="1037"/>
      <c r="P191" s="936" t="s">
        <v>134</v>
      </c>
      <c r="Q191" s="936"/>
      <c r="R191" s="936"/>
    </row>
    <row r="192" spans="1:19" ht="20.25" customHeight="1">
      <c r="A192" s="1016"/>
      <c r="B192" s="1016"/>
      <c r="C192" s="1016"/>
      <c r="D192" s="1016"/>
      <c r="E192" s="1016"/>
      <c r="F192" s="1016"/>
      <c r="G192" s="1084"/>
      <c r="H192" s="324" t="s">
        <v>135</v>
      </c>
      <c r="I192" s="324" t="s">
        <v>136</v>
      </c>
      <c r="J192" s="1016"/>
      <c r="K192" s="1016"/>
      <c r="L192" s="1038"/>
      <c r="M192" s="1039"/>
      <c r="N192" s="1038"/>
      <c r="O192" s="1039"/>
      <c r="P192" s="936"/>
      <c r="Q192" s="936"/>
      <c r="R192" s="936"/>
    </row>
    <row r="193" spans="1:19" ht="12">
      <c r="A193" s="326">
        <v>1</v>
      </c>
      <c r="B193" s="326">
        <v>2</v>
      </c>
      <c r="C193" s="326">
        <v>3</v>
      </c>
      <c r="D193" s="326">
        <v>4</v>
      </c>
      <c r="E193" s="326">
        <v>5</v>
      </c>
      <c r="F193" s="326">
        <v>6</v>
      </c>
      <c r="G193" s="326">
        <v>7</v>
      </c>
      <c r="H193" s="326">
        <v>8</v>
      </c>
      <c r="I193" s="326">
        <v>9</v>
      </c>
      <c r="J193" s="326">
        <v>10</v>
      </c>
      <c r="K193" s="326">
        <v>11</v>
      </c>
      <c r="L193" s="1002">
        <v>12</v>
      </c>
      <c r="M193" s="1003"/>
      <c r="N193" s="1002">
        <v>13</v>
      </c>
      <c r="O193" s="1003"/>
      <c r="P193" s="1002">
        <v>14</v>
      </c>
      <c r="Q193" s="1003"/>
      <c r="R193" s="326">
        <v>16</v>
      </c>
    </row>
    <row r="194" spans="1:19" ht="49.5" customHeight="1">
      <c r="A194" s="325" t="str">
        <f>A143</f>
        <v>802111О.99.0.БА96АА00001</v>
      </c>
      <c r="B194" s="325" t="str">
        <f t="shared" ref="B194:E194" si="49">B143</f>
        <v>адаптированная образовательная программа</v>
      </c>
      <c r="C194" s="325" t="str">
        <f t="shared" si="49"/>
        <v>обучающиеся с ограниченными возможностями здоровья (ОВЗ)</v>
      </c>
      <c r="D194" s="325" t="str">
        <f t="shared" si="49"/>
        <v>не указано</v>
      </c>
      <c r="E194" s="325" t="str">
        <f t="shared" si="49"/>
        <v>очная</v>
      </c>
      <c r="F194" s="317"/>
      <c r="G194" s="324" t="s">
        <v>44</v>
      </c>
      <c r="H194" s="324" t="s">
        <v>18</v>
      </c>
      <c r="I194" s="327">
        <v>792</v>
      </c>
      <c r="J194" s="315">
        <f>Оценка!H104</f>
        <v>3</v>
      </c>
      <c r="K194" s="315">
        <f>Оценка!I104</f>
        <v>4</v>
      </c>
      <c r="L194" s="960">
        <v>10</v>
      </c>
      <c r="M194" s="961"/>
      <c r="N194" s="960">
        <f>IF(K194*100/J194-100&gt;=-10,0,K194*100/J194-100+10)</f>
        <v>0</v>
      </c>
      <c r="O194" s="961"/>
      <c r="P194" s="1017"/>
      <c r="Q194" s="1018"/>
      <c r="R194" s="317"/>
      <c r="S194" s="319">
        <v>16</v>
      </c>
    </row>
    <row r="195" spans="1:19" ht="57" hidden="1" customHeight="1">
      <c r="A195" s="325" t="str">
        <f>A147</f>
        <v>802111О.99.0.БА96АА25001</v>
      </c>
      <c r="B195" s="325" t="str">
        <f t="shared" ref="B195:E195" si="50">B147</f>
        <v>адаптированная образовательная программа</v>
      </c>
      <c r="C195" s="325" t="str">
        <f t="shared" si="50"/>
        <v>обучающиеся с ограниченными возможностями здоровья (ОВЗ)</v>
      </c>
      <c r="D195" s="325" t="str">
        <f t="shared" si="50"/>
        <v>проходящие обучение по состоянию здоровья на дому</v>
      </c>
      <c r="E195" s="325" t="str">
        <f t="shared" si="50"/>
        <v>очная</v>
      </c>
      <c r="F195" s="317"/>
      <c r="G195" s="324" t="s">
        <v>44</v>
      </c>
      <c r="H195" s="324" t="s">
        <v>18</v>
      </c>
      <c r="I195" s="327">
        <v>792</v>
      </c>
      <c r="J195" s="315">
        <f>Оценка!H109</f>
        <v>0</v>
      </c>
      <c r="K195" s="315">
        <f>Оценка!I109</f>
        <v>0</v>
      </c>
      <c r="L195" s="960">
        <v>10</v>
      </c>
      <c r="M195" s="961"/>
      <c r="N195" s="960" t="e">
        <f>IF(K195*100/J195-100&gt;=-10,0,K195*100/J195-100+10)</f>
        <v>#DIV/0!</v>
      </c>
      <c r="O195" s="961"/>
      <c r="P195" s="1017"/>
      <c r="Q195" s="1018"/>
      <c r="R195" s="317"/>
      <c r="S195" s="319">
        <v>17</v>
      </c>
    </row>
    <row r="196" spans="1:19" ht="52.5" customHeight="1">
      <c r="A196" s="325" t="str">
        <f>A151</f>
        <v>802111О.99.0.БА96АБ50001</v>
      </c>
      <c r="B196" s="325" t="str">
        <f t="shared" ref="B196:E196" si="51">B151</f>
        <v>адаптированная образовательная программа</v>
      </c>
      <c r="C196" s="325" t="str">
        <f t="shared" si="51"/>
        <v>дети-инвалиды</v>
      </c>
      <c r="D196" s="325" t="str">
        <f t="shared" si="51"/>
        <v>не указано</v>
      </c>
      <c r="E196" s="325" t="str">
        <f t="shared" si="51"/>
        <v>очная</v>
      </c>
      <c r="F196" s="317"/>
      <c r="G196" s="324" t="s">
        <v>44</v>
      </c>
      <c r="H196" s="324" t="s">
        <v>18</v>
      </c>
      <c r="I196" s="327">
        <v>792</v>
      </c>
      <c r="J196" s="315">
        <f>Оценка!H119</f>
        <v>6.78</v>
      </c>
      <c r="K196" s="315">
        <f>Оценка!I119</f>
        <v>8.17</v>
      </c>
      <c r="L196" s="960">
        <v>10</v>
      </c>
      <c r="M196" s="961"/>
      <c r="N196" s="960">
        <f t="shared" ref="N196:N198" si="52">IF(K196*100/J196-100&gt;=-10,0,K196*100/J196-100+10)</f>
        <v>0</v>
      </c>
      <c r="O196" s="961"/>
      <c r="P196" s="1017"/>
      <c r="Q196" s="1018"/>
      <c r="R196" s="317"/>
      <c r="S196" s="319">
        <v>18</v>
      </c>
    </row>
    <row r="197" spans="1:19" ht="36.75" customHeight="1">
      <c r="A197" s="325" t="str">
        <f>A155</f>
        <v>802111О.99.0.БА96АБ75001</v>
      </c>
      <c r="B197" s="325" t="str">
        <f t="shared" ref="B197:E197" si="53">B155</f>
        <v>адаптированная образовательная программа</v>
      </c>
      <c r="C197" s="325" t="str">
        <f t="shared" si="53"/>
        <v>дети-инвалиды</v>
      </c>
      <c r="D197" s="325" t="str">
        <f t="shared" si="53"/>
        <v>проходящие обучение по состоянию здоровья на дому</v>
      </c>
      <c r="E197" s="325" t="str">
        <f t="shared" si="53"/>
        <v>очная</v>
      </c>
      <c r="F197" s="317"/>
      <c r="G197" s="324" t="s">
        <v>44</v>
      </c>
      <c r="H197" s="324" t="s">
        <v>18</v>
      </c>
      <c r="I197" s="327">
        <v>792</v>
      </c>
      <c r="J197" s="315">
        <f>Оценка!H124</f>
        <v>1.1100000000000001</v>
      </c>
      <c r="K197" s="315">
        <f>Оценка!I124</f>
        <v>2</v>
      </c>
      <c r="L197" s="960">
        <v>10</v>
      </c>
      <c r="M197" s="961"/>
      <c r="N197" s="960">
        <f t="shared" si="52"/>
        <v>0</v>
      </c>
      <c r="O197" s="961"/>
      <c r="P197" s="1017"/>
      <c r="Q197" s="1018"/>
      <c r="R197" s="317"/>
      <c r="S197" s="319">
        <v>19</v>
      </c>
    </row>
    <row r="198" spans="1:19" ht="108" hidden="1">
      <c r="A198" s="325" t="str">
        <f>A159</f>
        <v>802111О.99.0.БА96АО26001</v>
      </c>
      <c r="B198" s="325" t="str">
        <f t="shared" ref="B198:E198" si="54">B159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C198" s="325" t="str">
        <f t="shared" si="54"/>
        <v>дети-инвалиды</v>
      </c>
      <c r="D198" s="325" t="str">
        <f t="shared" si="54"/>
        <v>не указано</v>
      </c>
      <c r="E198" s="325" t="str">
        <f t="shared" si="54"/>
        <v>очная</v>
      </c>
      <c r="F198" s="317"/>
      <c r="G198" s="324" t="s">
        <v>44</v>
      </c>
      <c r="H198" s="324" t="s">
        <v>18</v>
      </c>
      <c r="I198" s="327">
        <v>792</v>
      </c>
      <c r="J198" s="315">
        <f>Оценка!H139</f>
        <v>0</v>
      </c>
      <c r="K198" s="315">
        <f>Оценка!I139</f>
        <v>0</v>
      </c>
      <c r="L198" s="960">
        <v>10</v>
      </c>
      <c r="M198" s="961"/>
      <c r="N198" s="960" t="e">
        <f t="shared" si="52"/>
        <v>#DIV/0!</v>
      </c>
      <c r="O198" s="961"/>
      <c r="P198" s="1017"/>
      <c r="Q198" s="1018"/>
      <c r="R198" s="317"/>
      <c r="S198" s="319">
        <v>20</v>
      </c>
    </row>
    <row r="199" spans="1:19" ht="108" hidden="1">
      <c r="A199" s="325" t="str">
        <f>A163</f>
        <v>802111О.99.0.БА96АП76001</v>
      </c>
      <c r="B199" s="325" t="str">
        <f t="shared" ref="B199:E199" si="55">B163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C199" s="325" t="str">
        <f t="shared" si="55"/>
        <v>не указано</v>
      </c>
      <c r="D199" s="325" t="str">
        <f t="shared" si="55"/>
        <v>не указано</v>
      </c>
      <c r="E199" s="325" t="str">
        <f t="shared" si="55"/>
        <v>очная</v>
      </c>
      <c r="F199" s="317"/>
      <c r="G199" s="324" t="s">
        <v>44</v>
      </c>
      <c r="H199" s="324" t="s">
        <v>18</v>
      </c>
      <c r="I199" s="327">
        <v>792</v>
      </c>
      <c r="J199" s="315">
        <f>Оценка!H144</f>
        <v>0</v>
      </c>
      <c r="K199" s="315">
        <f>Оценка!I144</f>
        <v>0</v>
      </c>
      <c r="L199" s="960">
        <v>10</v>
      </c>
      <c r="M199" s="961"/>
      <c r="N199" s="960" t="e">
        <f t="shared" ref="N199" si="56">IF(K199*100/J199-100&gt;=-10,0,K199*100/J199-100+10)</f>
        <v>#DIV/0!</v>
      </c>
      <c r="O199" s="961"/>
      <c r="P199" s="1017"/>
      <c r="Q199" s="1018"/>
      <c r="R199" s="317"/>
      <c r="S199" s="319">
        <v>21</v>
      </c>
    </row>
    <row r="200" spans="1:19" ht="26.25" customHeight="1">
      <c r="A200" s="325" t="str">
        <f>A167</f>
        <v>802111О.99.0.БА96АЭ08001</v>
      </c>
      <c r="B200" s="325" t="str">
        <f t="shared" ref="B200:E200" si="57">B167</f>
        <v>не указано</v>
      </c>
      <c r="C200" s="325" t="str">
        <f t="shared" si="57"/>
        <v>дети-инвалиды</v>
      </c>
      <c r="D200" s="325" t="str">
        <f t="shared" si="57"/>
        <v>не указано</v>
      </c>
      <c r="E200" s="325" t="str">
        <f t="shared" si="57"/>
        <v>очная</v>
      </c>
      <c r="F200" s="317"/>
      <c r="G200" s="324" t="s">
        <v>44</v>
      </c>
      <c r="H200" s="324" t="s">
        <v>18</v>
      </c>
      <c r="I200" s="327">
        <v>792</v>
      </c>
      <c r="J200" s="315">
        <f>Оценка!H159</f>
        <v>4</v>
      </c>
      <c r="K200" s="315">
        <f>Оценка!I159</f>
        <v>4</v>
      </c>
      <c r="L200" s="960">
        <v>10</v>
      </c>
      <c r="M200" s="961"/>
      <c r="N200" s="960">
        <f t="shared" ref="N200:N201" si="58">IF(K200*100/J200-100&gt;=-10,0,K200*100/J200-100+10)</f>
        <v>0</v>
      </c>
      <c r="O200" s="961"/>
      <c r="P200" s="1017"/>
      <c r="Q200" s="1018"/>
      <c r="R200" s="317"/>
      <c r="S200" s="319">
        <v>22</v>
      </c>
    </row>
    <row r="201" spans="1:19" ht="48">
      <c r="A201" s="325" t="str">
        <f>A171</f>
        <v>802111О.99.0.БА96АЭ33001</v>
      </c>
      <c r="B201" s="325" t="str">
        <f t="shared" ref="B201:E201" si="59">B171</f>
        <v>не указано</v>
      </c>
      <c r="C201" s="325" t="str">
        <f t="shared" si="59"/>
        <v>дети-инвалиды</v>
      </c>
      <c r="D201" s="325" t="str">
        <f t="shared" si="59"/>
        <v>проходящие обучение по состоянию здоровья на дому</v>
      </c>
      <c r="E201" s="325" t="str">
        <f t="shared" si="59"/>
        <v>очная</v>
      </c>
      <c r="F201" s="317"/>
      <c r="G201" s="324" t="s">
        <v>44</v>
      </c>
      <c r="H201" s="324" t="s">
        <v>18</v>
      </c>
      <c r="I201" s="327">
        <v>792</v>
      </c>
      <c r="J201" s="315">
        <f>Оценка!H164</f>
        <v>1</v>
      </c>
      <c r="K201" s="315">
        <f>Оценка!I164</f>
        <v>1</v>
      </c>
      <c r="L201" s="960">
        <v>10</v>
      </c>
      <c r="M201" s="961"/>
      <c r="N201" s="960">
        <f t="shared" si="58"/>
        <v>0</v>
      </c>
      <c r="O201" s="961"/>
      <c r="P201" s="1017"/>
      <c r="Q201" s="1018"/>
      <c r="R201" s="317"/>
      <c r="S201" s="319">
        <v>23</v>
      </c>
    </row>
    <row r="202" spans="1:19" ht="30" customHeight="1">
      <c r="A202" s="325" t="str">
        <f>A175</f>
        <v>802111О.99.0.БА96АЮ58001</v>
      </c>
      <c r="B202" s="325" t="str">
        <f t="shared" ref="B202:E202" si="60">B175</f>
        <v>не указано</v>
      </c>
      <c r="C202" s="325" t="str">
        <f t="shared" si="60"/>
        <v>не указано</v>
      </c>
      <c r="D202" s="325" t="str">
        <f t="shared" si="60"/>
        <v>не указано</v>
      </c>
      <c r="E202" s="325" t="str">
        <f t="shared" si="60"/>
        <v>очная</v>
      </c>
      <c r="F202" s="317"/>
      <c r="G202" s="324" t="s">
        <v>44</v>
      </c>
      <c r="H202" s="324" t="s">
        <v>18</v>
      </c>
      <c r="I202" s="327">
        <v>792</v>
      </c>
      <c r="J202" s="315">
        <f>Оценка!H174</f>
        <v>686.22</v>
      </c>
      <c r="K202" s="315">
        <f>Оценка!I174</f>
        <v>673</v>
      </c>
      <c r="L202" s="960">
        <v>10</v>
      </c>
      <c r="M202" s="961"/>
      <c r="N202" s="960">
        <f t="shared" ref="N202:N203" si="61">IF(K202*100/J202-100&gt;=-10,0,K202*100/J202-100+10)</f>
        <v>0</v>
      </c>
      <c r="O202" s="961"/>
      <c r="P202" s="1017"/>
      <c r="Q202" s="1018"/>
      <c r="R202" s="317"/>
      <c r="S202" s="319">
        <v>24</v>
      </c>
    </row>
    <row r="203" spans="1:19" ht="48">
      <c r="A203" s="325" t="str">
        <f>A179</f>
        <v>802111О.99.0.БА96АЮ83001</v>
      </c>
      <c r="B203" s="325" t="str">
        <f t="shared" ref="B203:E203" si="62">B179</f>
        <v>не указано</v>
      </c>
      <c r="C203" s="325" t="str">
        <f t="shared" si="62"/>
        <v>не указано</v>
      </c>
      <c r="D203" s="325" t="str">
        <f t="shared" si="62"/>
        <v>проходящие обучение по состоянию здоровья на дому</v>
      </c>
      <c r="E203" s="325" t="str">
        <f t="shared" si="62"/>
        <v>очная</v>
      </c>
      <c r="F203" s="317"/>
      <c r="G203" s="324" t="s">
        <v>44</v>
      </c>
      <c r="H203" s="324" t="s">
        <v>18</v>
      </c>
      <c r="I203" s="327">
        <v>792</v>
      </c>
      <c r="J203" s="315">
        <f>Оценка!H189</f>
        <v>0.56000000000000005</v>
      </c>
      <c r="K203" s="315">
        <f>Оценка!I189</f>
        <v>1</v>
      </c>
      <c r="L203" s="960">
        <v>10</v>
      </c>
      <c r="M203" s="961"/>
      <c r="N203" s="960">
        <f t="shared" si="61"/>
        <v>0</v>
      </c>
      <c r="O203" s="961"/>
      <c r="P203" s="1017"/>
      <c r="Q203" s="1018"/>
      <c r="R203" s="317"/>
      <c r="S203" s="319">
        <v>25</v>
      </c>
    </row>
    <row r="204" spans="1:19" ht="72" hidden="1">
      <c r="A204" s="325" t="str">
        <f>A183</f>
        <v>802111О.99.0.БА96АЯ08001</v>
      </c>
      <c r="B204" s="325" t="str">
        <f t="shared" ref="B204:E204" si="63">B183</f>
        <v>не указано</v>
      </c>
      <c r="C204" s="325" t="str">
        <f t="shared" si="63"/>
        <v>не указано</v>
      </c>
      <c r="D204" s="325" t="str">
        <f t="shared" si="63"/>
        <v>проходящие обучение по состоянию здоровья в медицинских организациях</v>
      </c>
      <c r="E204" s="325" t="str">
        <f t="shared" si="63"/>
        <v>очная</v>
      </c>
      <c r="F204" s="317"/>
      <c r="G204" s="324" t="s">
        <v>44</v>
      </c>
      <c r="H204" s="324" t="s">
        <v>18</v>
      </c>
      <c r="I204" s="327">
        <v>792</v>
      </c>
      <c r="J204" s="315">
        <f>Оценка!H194</f>
        <v>0</v>
      </c>
      <c r="K204" s="315">
        <f>Оценка!I194</f>
        <v>0</v>
      </c>
      <c r="L204" s="960">
        <v>10</v>
      </c>
      <c r="M204" s="961"/>
      <c r="N204" s="960" t="e">
        <f t="shared" ref="N204" si="64">IF(K204*100/J204-100&gt;=-10,0,K204*100/J204-100+10)</f>
        <v>#DIV/0!</v>
      </c>
      <c r="O204" s="961"/>
      <c r="P204" s="1017"/>
      <c r="Q204" s="1018"/>
      <c r="R204" s="317"/>
      <c r="S204" s="319">
        <v>26</v>
      </c>
    </row>
    <row r="206" spans="1:19" s="311" customFormat="1" ht="19.5" customHeight="1">
      <c r="A206" s="343" t="s">
        <v>149</v>
      </c>
      <c r="B206" s="343"/>
      <c r="C206" s="343"/>
      <c r="D206" s="343"/>
      <c r="E206" s="343"/>
      <c r="F206" s="343"/>
      <c r="G206" s="343"/>
      <c r="H206" s="343"/>
      <c r="I206" s="343"/>
      <c r="J206" s="343"/>
      <c r="K206" s="343"/>
      <c r="L206" s="343"/>
      <c r="M206" s="343"/>
      <c r="N206" s="343"/>
      <c r="O206" s="343"/>
      <c r="P206" s="343"/>
      <c r="Q206" s="343"/>
      <c r="R206" s="343"/>
      <c r="S206" s="344"/>
    </row>
    <row r="207" spans="1:19" s="311" customFormat="1" ht="19.5" customHeight="1">
      <c r="A207" s="1022" t="s">
        <v>355</v>
      </c>
      <c r="B207" s="1022"/>
      <c r="C207" s="1022"/>
      <c r="D207" s="1022"/>
      <c r="E207" s="1022"/>
      <c r="F207" s="1022"/>
      <c r="G207" s="1022"/>
      <c r="H207" s="1022"/>
      <c r="I207" s="1022"/>
      <c r="J207" s="1022"/>
      <c r="K207" s="1022"/>
      <c r="L207" s="1022"/>
      <c r="M207" s="1022"/>
      <c r="N207" s="1022"/>
      <c r="O207" s="1022"/>
      <c r="P207" s="1023" t="s">
        <v>120</v>
      </c>
      <c r="Q207" s="1024"/>
      <c r="R207" s="998" t="s">
        <v>202</v>
      </c>
      <c r="S207" s="333"/>
    </row>
    <row r="208" spans="1:19" s="311" customFormat="1" ht="19.5" customHeight="1">
      <c r="A208" s="1022" t="s">
        <v>349</v>
      </c>
      <c r="B208" s="1022"/>
      <c r="C208" s="1022"/>
      <c r="D208" s="1022"/>
      <c r="E208" s="1022"/>
      <c r="F208" s="1022"/>
      <c r="G208" s="1022"/>
      <c r="H208" s="1022"/>
      <c r="I208" s="1022"/>
      <c r="J208" s="1022"/>
      <c r="K208" s="1022"/>
      <c r="L208" s="1022"/>
      <c r="M208" s="1022"/>
      <c r="N208" s="1022"/>
      <c r="O208" s="1022"/>
      <c r="P208" s="1023"/>
      <c r="Q208" s="1024"/>
      <c r="R208" s="999"/>
      <c r="S208" s="333"/>
    </row>
    <row r="209" spans="1:19" s="311" customFormat="1" ht="19.5" customHeight="1">
      <c r="A209" s="1020" t="s">
        <v>121</v>
      </c>
      <c r="B209" s="1020"/>
      <c r="C209" s="1020"/>
      <c r="D209" s="1020"/>
      <c r="E209" s="1020"/>
      <c r="F209" s="1020"/>
      <c r="G209" s="1020"/>
      <c r="H209" s="1020"/>
      <c r="I209" s="1020"/>
      <c r="J209" s="1020"/>
      <c r="K209" s="1020"/>
      <c r="L209" s="1020"/>
      <c r="M209" s="1020"/>
      <c r="N209" s="1020"/>
      <c r="O209" s="1020"/>
      <c r="P209" s="1020"/>
      <c r="Q209" s="1020"/>
      <c r="R209" s="1020"/>
      <c r="S209" s="1020"/>
    </row>
    <row r="210" spans="1:19" s="311" customFormat="1" ht="19.5" customHeight="1">
      <c r="A210" s="1020" t="s">
        <v>122</v>
      </c>
      <c r="B210" s="1020"/>
      <c r="C210" s="1020"/>
      <c r="D210" s="1020"/>
      <c r="E210" s="1020"/>
      <c r="F210" s="1020"/>
      <c r="G210" s="1020"/>
      <c r="H210" s="1020"/>
      <c r="I210" s="1020"/>
      <c r="J210" s="1020"/>
      <c r="K210" s="1020"/>
      <c r="L210" s="1020"/>
      <c r="M210" s="1020"/>
      <c r="N210" s="1020"/>
      <c r="O210" s="1020"/>
      <c r="P210" s="1020"/>
      <c r="Q210" s="1020"/>
      <c r="R210" s="1020"/>
      <c r="S210" s="1020"/>
    </row>
    <row r="211" spans="1:19" ht="66.75" customHeight="1">
      <c r="A211" s="944" t="s">
        <v>123</v>
      </c>
      <c r="B211" s="1017" t="s">
        <v>124</v>
      </c>
      <c r="C211" s="1087"/>
      <c r="D211" s="1088"/>
      <c r="E211" s="1017" t="s">
        <v>125</v>
      </c>
      <c r="F211" s="1018"/>
      <c r="G211" s="1017" t="s">
        <v>126</v>
      </c>
      <c r="H211" s="1034"/>
      <c r="I211" s="1034"/>
      <c r="J211" s="1034"/>
      <c r="K211" s="1034"/>
      <c r="L211" s="1034"/>
      <c r="M211" s="1034"/>
      <c r="N211" s="1034"/>
      <c r="O211" s="1034"/>
      <c r="P211" s="1034"/>
      <c r="Q211" s="1034"/>
      <c r="R211" s="1018"/>
    </row>
    <row r="212" spans="1:19" ht="39" customHeight="1">
      <c r="A212" s="945"/>
      <c r="B212" s="944" t="s">
        <v>127</v>
      </c>
      <c r="C212" s="944" t="s">
        <v>127</v>
      </c>
      <c r="D212" s="944" t="s">
        <v>127</v>
      </c>
      <c r="E212" s="944" t="s">
        <v>127</v>
      </c>
      <c r="F212" s="944" t="s">
        <v>127</v>
      </c>
      <c r="G212" s="1035" t="s">
        <v>128</v>
      </c>
      <c r="H212" s="1036"/>
      <c r="I212" s="1036"/>
      <c r="J212" s="1036"/>
      <c r="K212" s="1037"/>
      <c r="L212" s="1017" t="s">
        <v>129</v>
      </c>
      <c r="M212" s="1018"/>
      <c r="N212" s="944" t="s">
        <v>130</v>
      </c>
      <c r="O212" s="944" t="s">
        <v>131</v>
      </c>
      <c r="P212" s="944" t="s">
        <v>132</v>
      </c>
      <c r="Q212" s="944" t="s">
        <v>133</v>
      </c>
      <c r="R212" s="944" t="s">
        <v>134</v>
      </c>
    </row>
    <row r="213" spans="1:19" ht="33.75" customHeight="1">
      <c r="A213" s="1016"/>
      <c r="B213" s="1016"/>
      <c r="C213" s="1016"/>
      <c r="D213" s="1016"/>
      <c r="E213" s="1016"/>
      <c r="F213" s="1016"/>
      <c r="G213" s="1038"/>
      <c r="H213" s="1089"/>
      <c r="I213" s="1089"/>
      <c r="J213" s="1089"/>
      <c r="K213" s="1039"/>
      <c r="L213" s="317" t="s">
        <v>135</v>
      </c>
      <c r="M213" s="324" t="s">
        <v>136</v>
      </c>
      <c r="N213" s="1016"/>
      <c r="O213" s="1016"/>
      <c r="P213" s="1016"/>
      <c r="Q213" s="1016"/>
      <c r="R213" s="1016"/>
    </row>
    <row r="214" spans="1:19" ht="12">
      <c r="A214" s="326">
        <v>1</v>
      </c>
      <c r="B214" s="326">
        <v>2</v>
      </c>
      <c r="C214" s="326">
        <v>3</v>
      </c>
      <c r="D214" s="326">
        <v>4</v>
      </c>
      <c r="E214" s="326">
        <v>5</v>
      </c>
      <c r="F214" s="326">
        <v>6</v>
      </c>
      <c r="G214" s="1002">
        <v>7</v>
      </c>
      <c r="H214" s="1021"/>
      <c r="I214" s="1021"/>
      <c r="J214" s="1021"/>
      <c r="K214" s="1003"/>
      <c r="L214" s="326">
        <v>8</v>
      </c>
      <c r="M214" s="326">
        <v>9</v>
      </c>
      <c r="N214" s="326">
        <v>10</v>
      </c>
      <c r="O214" s="326">
        <v>11</v>
      </c>
      <c r="P214" s="326">
        <v>12</v>
      </c>
      <c r="Q214" s="326">
        <v>13</v>
      </c>
      <c r="R214" s="326">
        <v>14</v>
      </c>
    </row>
    <row r="215" spans="1:19" ht="38.25" hidden="1" customHeight="1">
      <c r="A215" s="1004" t="str">
        <f>Оценка!B195</f>
        <v>802112О.99.0.ББ11АА00001</v>
      </c>
      <c r="B215" s="944" t="s">
        <v>137</v>
      </c>
      <c r="C215" s="944" t="s">
        <v>138</v>
      </c>
      <c r="D215" s="944" t="s">
        <v>139</v>
      </c>
      <c r="E215" s="944" t="s">
        <v>140</v>
      </c>
      <c r="F215" s="944"/>
      <c r="G215" s="1010" t="s">
        <v>452</v>
      </c>
      <c r="H215" s="1011"/>
      <c r="I215" s="1011"/>
      <c r="J215" s="1011"/>
      <c r="K215" s="1012"/>
      <c r="L215" s="69" t="s">
        <v>45</v>
      </c>
      <c r="M215" s="71">
        <v>744</v>
      </c>
      <c r="N215" s="345">
        <f>Оценка!H195</f>
        <v>0</v>
      </c>
      <c r="O215" s="345">
        <f>Оценка!I195</f>
        <v>0</v>
      </c>
      <c r="P215" s="345">
        <v>10</v>
      </c>
      <c r="Q215" s="345">
        <f t="shared" ref="Q215:Q218" si="65">IF(N215=0,0,IF(O215*100/N215-100&gt;=-10,0,O215*100/N215-100+10))</f>
        <v>0</v>
      </c>
      <c r="R215" s="317"/>
      <c r="S215" s="927">
        <v>27</v>
      </c>
    </row>
    <row r="216" spans="1:19" ht="38.25" hidden="1" customHeight="1">
      <c r="A216" s="1005"/>
      <c r="B216" s="945"/>
      <c r="C216" s="945"/>
      <c r="D216" s="945"/>
      <c r="E216" s="945"/>
      <c r="F216" s="945"/>
      <c r="G216" s="1010" t="s">
        <v>432</v>
      </c>
      <c r="H216" s="1011"/>
      <c r="I216" s="1011"/>
      <c r="J216" s="1011"/>
      <c r="K216" s="1012"/>
      <c r="L216" s="279" t="s">
        <v>45</v>
      </c>
      <c r="M216" s="71">
        <v>744</v>
      </c>
      <c r="N216" s="345">
        <f>Оценка!H196</f>
        <v>0</v>
      </c>
      <c r="O216" s="345">
        <f>Оценка!I196</f>
        <v>0</v>
      </c>
      <c r="P216" s="345">
        <v>10</v>
      </c>
      <c r="Q216" s="345">
        <f t="shared" ref="Q216" si="66">IF(N216=0,0,IF(O216*100/N216-100&gt;=-10,0,O216*100/N216-100+10))</f>
        <v>0</v>
      </c>
      <c r="R216" s="317"/>
      <c r="S216" s="927"/>
    </row>
    <row r="217" spans="1:19" ht="38.25" hidden="1" customHeight="1">
      <c r="A217" s="1005"/>
      <c r="B217" s="945"/>
      <c r="C217" s="945"/>
      <c r="D217" s="945"/>
      <c r="E217" s="945"/>
      <c r="F217" s="945"/>
      <c r="G217" s="1010" t="s">
        <v>433</v>
      </c>
      <c r="H217" s="1011"/>
      <c r="I217" s="1011"/>
      <c r="J217" s="1011"/>
      <c r="K217" s="1012"/>
      <c r="L217" s="69" t="s">
        <v>45</v>
      </c>
      <c r="M217" s="71">
        <v>744</v>
      </c>
      <c r="N217" s="345">
        <f>Оценка!H197</f>
        <v>0</v>
      </c>
      <c r="O217" s="345">
        <f>Оценка!I197</f>
        <v>0</v>
      </c>
      <c r="P217" s="345">
        <v>10</v>
      </c>
      <c r="Q217" s="345">
        <f t="shared" si="65"/>
        <v>0</v>
      </c>
      <c r="R217" s="317"/>
      <c r="S217" s="927"/>
    </row>
    <row r="218" spans="1:19" ht="38.25" hidden="1" customHeight="1">
      <c r="A218" s="1019"/>
      <c r="B218" s="1016"/>
      <c r="C218" s="1016"/>
      <c r="D218" s="1016"/>
      <c r="E218" s="1016"/>
      <c r="F218" s="1016"/>
      <c r="G218" s="1013" t="s">
        <v>411</v>
      </c>
      <c r="H218" s="1014"/>
      <c r="I218" s="1014"/>
      <c r="J218" s="1014"/>
      <c r="K218" s="1015"/>
      <c r="L218" s="312" t="s">
        <v>45</v>
      </c>
      <c r="M218" s="313">
        <v>744</v>
      </c>
      <c r="N218" s="350">
        <f>Оценка!H198</f>
        <v>0</v>
      </c>
      <c r="O218" s="350">
        <f>Оценка!I198</f>
        <v>0</v>
      </c>
      <c r="P218" s="350">
        <v>10</v>
      </c>
      <c r="Q218" s="350">
        <f t="shared" si="65"/>
        <v>0</v>
      </c>
      <c r="R218" s="318"/>
      <c r="S218" s="927"/>
    </row>
    <row r="219" spans="1:19" ht="38.25" hidden="1" customHeight="1">
      <c r="A219" s="1004" t="str">
        <f>Оценка!B200</f>
        <v>802112О.99.0.ББ11АА25001</v>
      </c>
      <c r="B219" s="944" t="s">
        <v>137</v>
      </c>
      <c r="C219" s="944" t="s">
        <v>138</v>
      </c>
      <c r="D219" s="944" t="s">
        <v>143</v>
      </c>
      <c r="E219" s="944" t="s">
        <v>140</v>
      </c>
      <c r="F219" s="944"/>
      <c r="G219" s="1010" t="s">
        <v>452</v>
      </c>
      <c r="H219" s="1011"/>
      <c r="I219" s="1011"/>
      <c r="J219" s="1011"/>
      <c r="K219" s="1012"/>
      <c r="L219" s="279" t="s">
        <v>45</v>
      </c>
      <c r="M219" s="71">
        <v>744</v>
      </c>
      <c r="N219" s="345">
        <f>Оценка!H200</f>
        <v>0</v>
      </c>
      <c r="O219" s="345">
        <f>Оценка!I200</f>
        <v>0</v>
      </c>
      <c r="P219" s="345">
        <v>10</v>
      </c>
      <c r="Q219" s="345">
        <f t="shared" ref="Q219:Q222" si="67">IF(N219=0,0,IF(O219*100/N219-100&gt;=-10,0,O219*100/N219-100+10))</f>
        <v>0</v>
      </c>
      <c r="R219" s="317"/>
      <c r="S219" s="927">
        <v>28</v>
      </c>
    </row>
    <row r="220" spans="1:19" ht="38.25" hidden="1" customHeight="1">
      <c r="A220" s="1005"/>
      <c r="B220" s="945"/>
      <c r="C220" s="945"/>
      <c r="D220" s="945"/>
      <c r="E220" s="945"/>
      <c r="F220" s="945"/>
      <c r="G220" s="1010" t="s">
        <v>432</v>
      </c>
      <c r="H220" s="1011"/>
      <c r="I220" s="1011"/>
      <c r="J220" s="1011"/>
      <c r="K220" s="1012"/>
      <c r="L220" s="279" t="s">
        <v>45</v>
      </c>
      <c r="M220" s="71">
        <v>744</v>
      </c>
      <c r="N220" s="345">
        <f>Оценка!H201</f>
        <v>0</v>
      </c>
      <c r="O220" s="345">
        <f>Оценка!I201</f>
        <v>0</v>
      </c>
      <c r="P220" s="345">
        <v>10</v>
      </c>
      <c r="Q220" s="345">
        <f t="shared" si="67"/>
        <v>0</v>
      </c>
      <c r="R220" s="317"/>
      <c r="S220" s="927"/>
    </row>
    <row r="221" spans="1:19" ht="38.25" hidden="1" customHeight="1">
      <c r="A221" s="1005"/>
      <c r="B221" s="945"/>
      <c r="C221" s="945"/>
      <c r="D221" s="945"/>
      <c r="E221" s="945"/>
      <c r="F221" s="945"/>
      <c r="G221" s="1010" t="s">
        <v>433</v>
      </c>
      <c r="H221" s="1011"/>
      <c r="I221" s="1011"/>
      <c r="J221" s="1011"/>
      <c r="K221" s="1012"/>
      <c r="L221" s="279" t="s">
        <v>45</v>
      </c>
      <c r="M221" s="71">
        <v>744</v>
      </c>
      <c r="N221" s="345">
        <f>Оценка!H202</f>
        <v>0</v>
      </c>
      <c r="O221" s="345">
        <f>Оценка!I202</f>
        <v>0</v>
      </c>
      <c r="P221" s="345">
        <v>10</v>
      </c>
      <c r="Q221" s="345">
        <f t="shared" si="67"/>
        <v>0</v>
      </c>
      <c r="R221" s="317"/>
      <c r="S221" s="927"/>
    </row>
    <row r="222" spans="1:19" ht="38.25" hidden="1" customHeight="1">
      <c r="A222" s="1019"/>
      <c r="B222" s="1016"/>
      <c r="C222" s="1016"/>
      <c r="D222" s="1016"/>
      <c r="E222" s="1016"/>
      <c r="F222" s="1016"/>
      <c r="G222" s="1013" t="s">
        <v>411</v>
      </c>
      <c r="H222" s="1014"/>
      <c r="I222" s="1014"/>
      <c r="J222" s="1014"/>
      <c r="K222" s="1015"/>
      <c r="L222" s="312" t="s">
        <v>45</v>
      </c>
      <c r="M222" s="313">
        <v>744</v>
      </c>
      <c r="N222" s="350">
        <f>Оценка!H203</f>
        <v>0</v>
      </c>
      <c r="O222" s="350">
        <f>Оценка!I203</f>
        <v>0</v>
      </c>
      <c r="P222" s="350">
        <v>10</v>
      </c>
      <c r="Q222" s="350">
        <f t="shared" si="67"/>
        <v>0</v>
      </c>
      <c r="R222" s="318"/>
      <c r="S222" s="927"/>
    </row>
    <row r="223" spans="1:19" ht="38.25" customHeight="1">
      <c r="A223" s="1004" t="str">
        <f>Оценка!B210</f>
        <v>802112О.99.0.ББ11АБ50001</v>
      </c>
      <c r="B223" s="944" t="s">
        <v>137</v>
      </c>
      <c r="C223" s="944" t="s">
        <v>142</v>
      </c>
      <c r="D223" s="944" t="s">
        <v>139</v>
      </c>
      <c r="E223" s="944" t="s">
        <v>140</v>
      </c>
      <c r="F223" s="944"/>
      <c r="G223" s="1010" t="s">
        <v>452</v>
      </c>
      <c r="H223" s="1011"/>
      <c r="I223" s="1011"/>
      <c r="J223" s="1011"/>
      <c r="K223" s="1012"/>
      <c r="L223" s="279" t="s">
        <v>45</v>
      </c>
      <c r="M223" s="71">
        <v>744</v>
      </c>
      <c r="N223" s="345">
        <f>Оценка!H210</f>
        <v>0</v>
      </c>
      <c r="O223" s="345">
        <f>Оценка!I210</f>
        <v>0</v>
      </c>
      <c r="P223" s="345">
        <v>10</v>
      </c>
      <c r="Q223" s="345">
        <f t="shared" ref="Q223:Q226" si="68">IF(N223=0,0,IF(O223*100/N223-100&gt;=-10,0,O223*100/N223-100+10))</f>
        <v>0</v>
      </c>
      <c r="R223" s="317"/>
      <c r="S223" s="927">
        <v>29</v>
      </c>
    </row>
    <row r="224" spans="1:19" ht="38.25" customHeight="1">
      <c r="A224" s="1005"/>
      <c r="B224" s="945"/>
      <c r="C224" s="945"/>
      <c r="D224" s="945"/>
      <c r="E224" s="945"/>
      <c r="F224" s="945"/>
      <c r="G224" s="1010" t="s">
        <v>432</v>
      </c>
      <c r="H224" s="1011"/>
      <c r="I224" s="1011"/>
      <c r="J224" s="1011"/>
      <c r="K224" s="1012"/>
      <c r="L224" s="279" t="s">
        <v>45</v>
      </c>
      <c r="M224" s="71">
        <v>744</v>
      </c>
      <c r="N224" s="345">
        <f>Оценка!H211</f>
        <v>100</v>
      </c>
      <c r="O224" s="345">
        <f>Оценка!I211</f>
        <v>100</v>
      </c>
      <c r="P224" s="345">
        <v>10</v>
      </c>
      <c r="Q224" s="345">
        <f t="shared" si="68"/>
        <v>0</v>
      </c>
      <c r="R224" s="317"/>
      <c r="S224" s="927"/>
    </row>
    <row r="225" spans="1:19" ht="38.25" customHeight="1">
      <c r="A225" s="1005"/>
      <c r="B225" s="945"/>
      <c r="C225" s="945"/>
      <c r="D225" s="945"/>
      <c r="E225" s="945"/>
      <c r="F225" s="945"/>
      <c r="G225" s="1010" t="s">
        <v>433</v>
      </c>
      <c r="H225" s="1011"/>
      <c r="I225" s="1011"/>
      <c r="J225" s="1011"/>
      <c r="K225" s="1012"/>
      <c r="L225" s="279" t="s">
        <v>45</v>
      </c>
      <c r="M225" s="71">
        <v>744</v>
      </c>
      <c r="N225" s="345">
        <f>Оценка!H212</f>
        <v>0</v>
      </c>
      <c r="O225" s="345">
        <f>Оценка!I212</f>
        <v>0</v>
      </c>
      <c r="P225" s="345">
        <v>10</v>
      </c>
      <c r="Q225" s="345">
        <f t="shared" si="68"/>
        <v>0</v>
      </c>
      <c r="R225" s="317"/>
      <c r="S225" s="927"/>
    </row>
    <row r="226" spans="1:19" ht="38.25" customHeight="1">
      <c r="A226" s="1019"/>
      <c r="B226" s="1016"/>
      <c r="C226" s="1016"/>
      <c r="D226" s="1016"/>
      <c r="E226" s="1016"/>
      <c r="F226" s="1016"/>
      <c r="G226" s="1013" t="s">
        <v>411</v>
      </c>
      <c r="H226" s="1014"/>
      <c r="I226" s="1014"/>
      <c r="J226" s="1014"/>
      <c r="K226" s="1015"/>
      <c r="L226" s="312" t="s">
        <v>45</v>
      </c>
      <c r="M226" s="313">
        <v>744</v>
      </c>
      <c r="N226" s="350">
        <f>Оценка!H213</f>
        <v>0</v>
      </c>
      <c r="O226" s="350">
        <f>Оценка!I213</f>
        <v>0</v>
      </c>
      <c r="P226" s="350">
        <v>10</v>
      </c>
      <c r="Q226" s="350">
        <f t="shared" si="68"/>
        <v>0</v>
      </c>
      <c r="R226" s="318"/>
      <c r="S226" s="927"/>
    </row>
    <row r="227" spans="1:19" ht="38.25" customHeight="1">
      <c r="A227" s="1004" t="str">
        <f>Оценка!B215</f>
        <v>802112О.99.0.ББ11АБ75001</v>
      </c>
      <c r="B227" s="944" t="s">
        <v>137</v>
      </c>
      <c r="C227" s="944" t="s">
        <v>142</v>
      </c>
      <c r="D227" s="944" t="s">
        <v>143</v>
      </c>
      <c r="E227" s="944" t="s">
        <v>140</v>
      </c>
      <c r="F227" s="944"/>
      <c r="G227" s="1010" t="s">
        <v>452</v>
      </c>
      <c r="H227" s="1011"/>
      <c r="I227" s="1011"/>
      <c r="J227" s="1011"/>
      <c r="K227" s="1012"/>
      <c r="L227" s="279" t="s">
        <v>45</v>
      </c>
      <c r="M227" s="71">
        <v>744</v>
      </c>
      <c r="N227" s="345">
        <f>Оценка!H215</f>
        <v>0</v>
      </c>
      <c r="O227" s="345">
        <f>Оценка!I215</f>
        <v>0</v>
      </c>
      <c r="P227" s="345">
        <v>10</v>
      </c>
      <c r="Q227" s="345">
        <f t="shared" ref="Q227:Q230" si="69">IF(N227=0,0,IF(O227*100/N227-100&gt;=-10,0,O227*100/N227-100+10))</f>
        <v>0</v>
      </c>
      <c r="R227" s="317"/>
      <c r="S227" s="927">
        <v>30</v>
      </c>
    </row>
    <row r="228" spans="1:19" ht="38.25" customHeight="1">
      <c r="A228" s="1005"/>
      <c r="B228" s="945"/>
      <c r="C228" s="945"/>
      <c r="D228" s="945"/>
      <c r="E228" s="945"/>
      <c r="F228" s="945"/>
      <c r="G228" s="1010" t="s">
        <v>432</v>
      </c>
      <c r="H228" s="1011"/>
      <c r="I228" s="1011"/>
      <c r="J228" s="1011"/>
      <c r="K228" s="1012"/>
      <c r="L228" s="279" t="s">
        <v>45</v>
      </c>
      <c r="M228" s="71">
        <v>744</v>
      </c>
      <c r="N228" s="345">
        <f>Оценка!H216</f>
        <v>0</v>
      </c>
      <c r="O228" s="345">
        <f>Оценка!I216</f>
        <v>0</v>
      </c>
      <c r="P228" s="345">
        <v>10</v>
      </c>
      <c r="Q228" s="345">
        <f t="shared" si="69"/>
        <v>0</v>
      </c>
      <c r="R228" s="317"/>
      <c r="S228" s="927"/>
    </row>
    <row r="229" spans="1:19" ht="38.25" customHeight="1">
      <c r="A229" s="1005"/>
      <c r="B229" s="945"/>
      <c r="C229" s="945"/>
      <c r="D229" s="945"/>
      <c r="E229" s="945"/>
      <c r="F229" s="945"/>
      <c r="G229" s="1010" t="s">
        <v>433</v>
      </c>
      <c r="H229" s="1011"/>
      <c r="I229" s="1011"/>
      <c r="J229" s="1011"/>
      <c r="K229" s="1012"/>
      <c r="L229" s="279" t="s">
        <v>45</v>
      </c>
      <c r="M229" s="71">
        <v>744</v>
      </c>
      <c r="N229" s="345">
        <f>Оценка!H217</f>
        <v>0</v>
      </c>
      <c r="O229" s="345">
        <f>Оценка!I217</f>
        <v>0</v>
      </c>
      <c r="P229" s="345">
        <v>10</v>
      </c>
      <c r="Q229" s="345">
        <f t="shared" si="69"/>
        <v>0</v>
      </c>
      <c r="R229" s="317"/>
      <c r="S229" s="927"/>
    </row>
    <row r="230" spans="1:19" ht="38.25" customHeight="1">
      <c r="A230" s="1006"/>
      <c r="B230" s="946"/>
      <c r="C230" s="946"/>
      <c r="D230" s="946"/>
      <c r="E230" s="946"/>
      <c r="F230" s="946"/>
      <c r="G230" s="1013" t="s">
        <v>411</v>
      </c>
      <c r="H230" s="1014"/>
      <c r="I230" s="1014"/>
      <c r="J230" s="1014"/>
      <c r="K230" s="1015"/>
      <c r="L230" s="312" t="s">
        <v>45</v>
      </c>
      <c r="M230" s="313">
        <v>744</v>
      </c>
      <c r="N230" s="350">
        <f>Оценка!H218</f>
        <v>0</v>
      </c>
      <c r="O230" s="350">
        <f>Оценка!I218</f>
        <v>0</v>
      </c>
      <c r="P230" s="350">
        <v>10</v>
      </c>
      <c r="Q230" s="350">
        <f t="shared" si="69"/>
        <v>0</v>
      </c>
      <c r="R230" s="318"/>
      <c r="S230" s="927"/>
    </row>
    <row r="231" spans="1:19" ht="38.25" hidden="1" customHeight="1">
      <c r="A231" s="1004" t="str">
        <f>Оценка!B230</f>
        <v>802112О.99.0.ББ11АО26001</v>
      </c>
      <c r="B231" s="1007" t="s">
        <v>148</v>
      </c>
      <c r="C231" s="944" t="s">
        <v>142</v>
      </c>
      <c r="D231" s="944" t="s">
        <v>139</v>
      </c>
      <c r="E231" s="944" t="s">
        <v>140</v>
      </c>
      <c r="F231" s="944"/>
      <c r="G231" s="1010" t="s">
        <v>452</v>
      </c>
      <c r="H231" s="1011"/>
      <c r="I231" s="1011"/>
      <c r="J231" s="1011"/>
      <c r="K231" s="1012"/>
      <c r="L231" s="279" t="s">
        <v>45</v>
      </c>
      <c r="M231" s="71">
        <v>744</v>
      </c>
      <c r="N231" s="345">
        <f>Оценка!H230</f>
        <v>0</v>
      </c>
      <c r="O231" s="345">
        <f>Оценка!I230</f>
        <v>0</v>
      </c>
      <c r="P231" s="345">
        <v>10</v>
      </c>
      <c r="Q231" s="345">
        <f t="shared" ref="Q231:Q234" si="70">IF(N231=0,0,IF(O231*100/N231-100&gt;=-10,0,O231*100/N231-100+10))</f>
        <v>0</v>
      </c>
      <c r="R231" s="317"/>
      <c r="S231" s="927">
        <v>31</v>
      </c>
    </row>
    <row r="232" spans="1:19" ht="38.25" hidden="1" customHeight="1">
      <c r="A232" s="1005"/>
      <c r="B232" s="1008"/>
      <c r="C232" s="945"/>
      <c r="D232" s="945"/>
      <c r="E232" s="945"/>
      <c r="F232" s="945"/>
      <c r="G232" s="1010" t="s">
        <v>432</v>
      </c>
      <c r="H232" s="1011"/>
      <c r="I232" s="1011"/>
      <c r="J232" s="1011"/>
      <c r="K232" s="1012"/>
      <c r="L232" s="279" t="s">
        <v>45</v>
      </c>
      <c r="M232" s="71">
        <v>744</v>
      </c>
      <c r="N232" s="345">
        <f>Оценка!H231</f>
        <v>0</v>
      </c>
      <c r="O232" s="345">
        <f>Оценка!I231</f>
        <v>0</v>
      </c>
      <c r="P232" s="345">
        <v>10</v>
      </c>
      <c r="Q232" s="345">
        <f t="shared" si="70"/>
        <v>0</v>
      </c>
      <c r="R232" s="317"/>
      <c r="S232" s="927"/>
    </row>
    <row r="233" spans="1:19" ht="38.25" hidden="1" customHeight="1">
      <c r="A233" s="1005"/>
      <c r="B233" s="1008"/>
      <c r="C233" s="945"/>
      <c r="D233" s="945"/>
      <c r="E233" s="945"/>
      <c r="F233" s="945"/>
      <c r="G233" s="1010" t="s">
        <v>433</v>
      </c>
      <c r="H233" s="1011"/>
      <c r="I233" s="1011"/>
      <c r="J233" s="1011"/>
      <c r="K233" s="1012"/>
      <c r="L233" s="279" t="s">
        <v>45</v>
      </c>
      <c r="M233" s="71">
        <v>744</v>
      </c>
      <c r="N233" s="345">
        <f>Оценка!H232</f>
        <v>0</v>
      </c>
      <c r="O233" s="345">
        <f>Оценка!I232</f>
        <v>0</v>
      </c>
      <c r="P233" s="345">
        <v>10</v>
      </c>
      <c r="Q233" s="345">
        <f t="shared" si="70"/>
        <v>0</v>
      </c>
      <c r="R233" s="317"/>
      <c r="S233" s="927"/>
    </row>
    <row r="234" spans="1:19" ht="38.25" hidden="1" customHeight="1">
      <c r="A234" s="1006"/>
      <c r="B234" s="1009"/>
      <c r="C234" s="946"/>
      <c r="D234" s="946"/>
      <c r="E234" s="946"/>
      <c r="F234" s="946"/>
      <c r="G234" s="1013" t="s">
        <v>411</v>
      </c>
      <c r="H234" s="1014"/>
      <c r="I234" s="1014"/>
      <c r="J234" s="1014"/>
      <c r="K234" s="1015"/>
      <c r="L234" s="312" t="s">
        <v>45</v>
      </c>
      <c r="M234" s="313">
        <v>744</v>
      </c>
      <c r="N234" s="350">
        <f>Оценка!H233</f>
        <v>0</v>
      </c>
      <c r="O234" s="350">
        <f>Оценка!I233</f>
        <v>0</v>
      </c>
      <c r="P234" s="350">
        <v>10</v>
      </c>
      <c r="Q234" s="350">
        <f t="shared" si="70"/>
        <v>0</v>
      </c>
      <c r="R234" s="318"/>
      <c r="S234" s="927"/>
    </row>
    <row r="235" spans="1:19" ht="38.25" hidden="1" customHeight="1">
      <c r="A235" s="1004" t="str">
        <f>Оценка!B235</f>
        <v>802112О.99.0.ББ11АП76001</v>
      </c>
      <c r="B235" s="1007" t="s">
        <v>148</v>
      </c>
      <c r="C235" s="944" t="s">
        <v>139</v>
      </c>
      <c r="D235" s="944" t="s">
        <v>139</v>
      </c>
      <c r="E235" s="944" t="s">
        <v>140</v>
      </c>
      <c r="F235" s="944"/>
      <c r="G235" s="1010" t="s">
        <v>452</v>
      </c>
      <c r="H235" s="1011"/>
      <c r="I235" s="1011"/>
      <c r="J235" s="1011"/>
      <c r="K235" s="1012"/>
      <c r="L235" s="279" t="s">
        <v>45</v>
      </c>
      <c r="M235" s="71">
        <v>744</v>
      </c>
      <c r="N235" s="345">
        <f>Оценка!H235</f>
        <v>0</v>
      </c>
      <c r="O235" s="345">
        <f>Оценка!I235</f>
        <v>0</v>
      </c>
      <c r="P235" s="345">
        <v>10</v>
      </c>
      <c r="Q235" s="345">
        <f t="shared" ref="Q235:Q238" si="71">IF(N235=0,0,IF(O235*100/N235-100&gt;=-10,0,O235*100/N235-100+10))</f>
        <v>0</v>
      </c>
      <c r="R235" s="317"/>
      <c r="S235" s="927">
        <v>32</v>
      </c>
    </row>
    <row r="236" spans="1:19" ht="38.25" hidden="1" customHeight="1">
      <c r="A236" s="1005"/>
      <c r="B236" s="1008"/>
      <c r="C236" s="945"/>
      <c r="D236" s="945"/>
      <c r="E236" s="945"/>
      <c r="F236" s="945"/>
      <c r="G236" s="1010" t="s">
        <v>432</v>
      </c>
      <c r="H236" s="1011"/>
      <c r="I236" s="1011"/>
      <c r="J236" s="1011"/>
      <c r="K236" s="1012"/>
      <c r="L236" s="279" t="s">
        <v>45</v>
      </c>
      <c r="M236" s="71">
        <v>744</v>
      </c>
      <c r="N236" s="345">
        <f>Оценка!H236</f>
        <v>0</v>
      </c>
      <c r="O236" s="345">
        <f>Оценка!I236</f>
        <v>0</v>
      </c>
      <c r="P236" s="345">
        <v>10</v>
      </c>
      <c r="Q236" s="345">
        <f t="shared" si="71"/>
        <v>0</v>
      </c>
      <c r="R236" s="317"/>
      <c r="S236" s="927"/>
    </row>
    <row r="237" spans="1:19" ht="38.25" hidden="1" customHeight="1">
      <c r="A237" s="1005"/>
      <c r="B237" s="1008"/>
      <c r="C237" s="945"/>
      <c r="D237" s="945"/>
      <c r="E237" s="945"/>
      <c r="F237" s="945"/>
      <c r="G237" s="1010" t="s">
        <v>433</v>
      </c>
      <c r="H237" s="1011"/>
      <c r="I237" s="1011"/>
      <c r="J237" s="1011"/>
      <c r="K237" s="1012"/>
      <c r="L237" s="279" t="s">
        <v>45</v>
      </c>
      <c r="M237" s="71">
        <v>744</v>
      </c>
      <c r="N237" s="345">
        <f>Оценка!H237</f>
        <v>0</v>
      </c>
      <c r="O237" s="345">
        <f>Оценка!I237</f>
        <v>0</v>
      </c>
      <c r="P237" s="345">
        <v>10</v>
      </c>
      <c r="Q237" s="345">
        <f t="shared" si="71"/>
        <v>0</v>
      </c>
      <c r="R237" s="317"/>
      <c r="S237" s="927"/>
    </row>
    <row r="238" spans="1:19" ht="38.25" hidden="1" customHeight="1">
      <c r="A238" s="1006"/>
      <c r="B238" s="1009"/>
      <c r="C238" s="946"/>
      <c r="D238" s="946"/>
      <c r="E238" s="946"/>
      <c r="F238" s="946"/>
      <c r="G238" s="1013" t="s">
        <v>411</v>
      </c>
      <c r="H238" s="1014"/>
      <c r="I238" s="1014"/>
      <c r="J238" s="1014"/>
      <c r="K238" s="1015"/>
      <c r="L238" s="312" t="s">
        <v>45</v>
      </c>
      <c r="M238" s="313">
        <v>744</v>
      </c>
      <c r="N238" s="350">
        <f>Оценка!H238</f>
        <v>0</v>
      </c>
      <c r="O238" s="350">
        <f>Оценка!I238</f>
        <v>0</v>
      </c>
      <c r="P238" s="350">
        <v>10</v>
      </c>
      <c r="Q238" s="350">
        <f t="shared" si="71"/>
        <v>0</v>
      </c>
      <c r="R238" s="318"/>
      <c r="S238" s="927"/>
    </row>
    <row r="239" spans="1:19" ht="38.25" customHeight="1">
      <c r="A239" s="1004" t="str">
        <f>Оценка!B245</f>
        <v>802112О.99.0.ББ11АЭ08001</v>
      </c>
      <c r="B239" s="1007" t="s">
        <v>139</v>
      </c>
      <c r="C239" s="944" t="s">
        <v>142</v>
      </c>
      <c r="D239" s="944" t="s">
        <v>139</v>
      </c>
      <c r="E239" s="944" t="s">
        <v>140</v>
      </c>
      <c r="F239" s="944"/>
      <c r="G239" s="1010" t="s">
        <v>452</v>
      </c>
      <c r="H239" s="1011"/>
      <c r="I239" s="1011"/>
      <c r="J239" s="1011"/>
      <c r="K239" s="1012"/>
      <c r="L239" s="279" t="s">
        <v>45</v>
      </c>
      <c r="M239" s="71">
        <v>744</v>
      </c>
      <c r="N239" s="345">
        <f>Оценка!H245</f>
        <v>0</v>
      </c>
      <c r="O239" s="345">
        <f>Оценка!I245</f>
        <v>0</v>
      </c>
      <c r="P239" s="345">
        <v>10</v>
      </c>
      <c r="Q239" s="345">
        <f t="shared" ref="Q239:Q242" si="72">IF(N239=0,0,IF(O239*100/N239-100&gt;=-10,0,O239*100/N239-100+10))</f>
        <v>0</v>
      </c>
      <c r="R239" s="317"/>
      <c r="S239" s="927">
        <v>33</v>
      </c>
    </row>
    <row r="240" spans="1:19" ht="38.25" customHeight="1">
      <c r="A240" s="1005"/>
      <c r="B240" s="1008"/>
      <c r="C240" s="945"/>
      <c r="D240" s="945"/>
      <c r="E240" s="945"/>
      <c r="F240" s="945"/>
      <c r="G240" s="1010" t="s">
        <v>432</v>
      </c>
      <c r="H240" s="1011"/>
      <c r="I240" s="1011"/>
      <c r="J240" s="1011"/>
      <c r="K240" s="1012"/>
      <c r="L240" s="279" t="s">
        <v>45</v>
      </c>
      <c r="M240" s="71">
        <v>744</v>
      </c>
      <c r="N240" s="345">
        <f>Оценка!H246</f>
        <v>0</v>
      </c>
      <c r="O240" s="345">
        <f>Оценка!I246</f>
        <v>0</v>
      </c>
      <c r="P240" s="345">
        <v>10</v>
      </c>
      <c r="Q240" s="345">
        <f t="shared" si="72"/>
        <v>0</v>
      </c>
      <c r="R240" s="317"/>
      <c r="S240" s="927"/>
    </row>
    <row r="241" spans="1:19" ht="38.25" customHeight="1">
      <c r="A241" s="1005"/>
      <c r="B241" s="1008"/>
      <c r="C241" s="945"/>
      <c r="D241" s="945"/>
      <c r="E241" s="945"/>
      <c r="F241" s="945"/>
      <c r="G241" s="1010" t="s">
        <v>433</v>
      </c>
      <c r="H241" s="1011"/>
      <c r="I241" s="1011"/>
      <c r="J241" s="1011"/>
      <c r="K241" s="1012"/>
      <c r="L241" s="279" t="s">
        <v>45</v>
      </c>
      <c r="M241" s="71">
        <v>744</v>
      </c>
      <c r="N241" s="345">
        <f>Оценка!H247</f>
        <v>0</v>
      </c>
      <c r="O241" s="345">
        <f>Оценка!I247</f>
        <v>0</v>
      </c>
      <c r="P241" s="345">
        <v>10</v>
      </c>
      <c r="Q241" s="345">
        <f t="shared" si="72"/>
        <v>0</v>
      </c>
      <c r="R241" s="317"/>
      <c r="S241" s="927"/>
    </row>
    <row r="242" spans="1:19" ht="38.25" customHeight="1">
      <c r="A242" s="1006"/>
      <c r="B242" s="1009"/>
      <c r="C242" s="946"/>
      <c r="D242" s="946"/>
      <c r="E242" s="946"/>
      <c r="F242" s="946"/>
      <c r="G242" s="1013" t="s">
        <v>411</v>
      </c>
      <c r="H242" s="1014"/>
      <c r="I242" s="1014"/>
      <c r="J242" s="1014"/>
      <c r="K242" s="1015"/>
      <c r="L242" s="312" t="s">
        <v>45</v>
      </c>
      <c r="M242" s="313">
        <v>744</v>
      </c>
      <c r="N242" s="350">
        <f>Оценка!H248</f>
        <v>0</v>
      </c>
      <c r="O242" s="350">
        <f>Оценка!I248</f>
        <v>0</v>
      </c>
      <c r="P242" s="350">
        <v>10</v>
      </c>
      <c r="Q242" s="350">
        <f t="shared" si="72"/>
        <v>0</v>
      </c>
      <c r="R242" s="318"/>
      <c r="S242" s="927"/>
    </row>
    <row r="243" spans="1:19" ht="38.25" hidden="1" customHeight="1">
      <c r="A243" s="1004" t="str">
        <f>Оценка!B250</f>
        <v>802112О.99.0.ББ11АЭ33001</v>
      </c>
      <c r="B243" s="1007" t="s">
        <v>139</v>
      </c>
      <c r="C243" s="944" t="s">
        <v>142</v>
      </c>
      <c r="D243" s="944" t="s">
        <v>143</v>
      </c>
      <c r="E243" s="944" t="s">
        <v>140</v>
      </c>
      <c r="F243" s="944"/>
      <c r="G243" s="1010" t="s">
        <v>452</v>
      </c>
      <c r="H243" s="1011"/>
      <c r="I243" s="1011"/>
      <c r="J243" s="1011"/>
      <c r="K243" s="1012"/>
      <c r="L243" s="279" t="s">
        <v>45</v>
      </c>
      <c r="M243" s="71">
        <v>744</v>
      </c>
      <c r="N243" s="345">
        <f>Оценка!H250</f>
        <v>0</v>
      </c>
      <c r="O243" s="345">
        <f>Оценка!I250</f>
        <v>0</v>
      </c>
      <c r="P243" s="345">
        <v>10</v>
      </c>
      <c r="Q243" s="345">
        <f t="shared" ref="Q243:Q246" si="73">IF(N243=0,0,IF(O243*100/N243-100&gt;=-10,0,O243*100/N243-100+10))</f>
        <v>0</v>
      </c>
      <c r="R243" s="317"/>
      <c r="S243" s="927">
        <v>34</v>
      </c>
    </row>
    <row r="244" spans="1:19" ht="38.25" hidden="1" customHeight="1">
      <c r="A244" s="1005"/>
      <c r="B244" s="1008"/>
      <c r="C244" s="945"/>
      <c r="D244" s="945"/>
      <c r="E244" s="945"/>
      <c r="F244" s="945"/>
      <c r="G244" s="1010" t="s">
        <v>432</v>
      </c>
      <c r="H244" s="1011"/>
      <c r="I244" s="1011"/>
      <c r="J244" s="1011"/>
      <c r="K244" s="1012"/>
      <c r="L244" s="279" t="s">
        <v>45</v>
      </c>
      <c r="M244" s="71">
        <v>744</v>
      </c>
      <c r="N244" s="345">
        <f>Оценка!H251</f>
        <v>0</v>
      </c>
      <c r="O244" s="345">
        <f>Оценка!I251</f>
        <v>0</v>
      </c>
      <c r="P244" s="345">
        <v>10</v>
      </c>
      <c r="Q244" s="345">
        <f t="shared" si="73"/>
        <v>0</v>
      </c>
      <c r="R244" s="317"/>
      <c r="S244" s="927"/>
    </row>
    <row r="245" spans="1:19" ht="38.25" hidden="1" customHeight="1">
      <c r="A245" s="1005"/>
      <c r="B245" s="1008"/>
      <c r="C245" s="945"/>
      <c r="D245" s="945"/>
      <c r="E245" s="945"/>
      <c r="F245" s="945"/>
      <c r="G245" s="1010" t="s">
        <v>433</v>
      </c>
      <c r="H245" s="1011"/>
      <c r="I245" s="1011"/>
      <c r="J245" s="1011"/>
      <c r="K245" s="1012"/>
      <c r="L245" s="279" t="s">
        <v>45</v>
      </c>
      <c r="M245" s="71">
        <v>744</v>
      </c>
      <c r="N245" s="345">
        <f>Оценка!H252</f>
        <v>0</v>
      </c>
      <c r="O245" s="345">
        <f>Оценка!I252</f>
        <v>0</v>
      </c>
      <c r="P245" s="345">
        <v>10</v>
      </c>
      <c r="Q245" s="345">
        <f t="shared" si="73"/>
        <v>0</v>
      </c>
      <c r="R245" s="317"/>
      <c r="S245" s="927"/>
    </row>
    <row r="246" spans="1:19" ht="38.25" hidden="1" customHeight="1">
      <c r="A246" s="1006"/>
      <c r="B246" s="1009"/>
      <c r="C246" s="946"/>
      <c r="D246" s="946"/>
      <c r="E246" s="946"/>
      <c r="F246" s="946"/>
      <c r="G246" s="1013" t="s">
        <v>411</v>
      </c>
      <c r="H246" s="1014"/>
      <c r="I246" s="1014"/>
      <c r="J246" s="1014"/>
      <c r="K246" s="1015"/>
      <c r="L246" s="312" t="s">
        <v>45</v>
      </c>
      <c r="M246" s="313">
        <v>744</v>
      </c>
      <c r="N246" s="350">
        <f>Оценка!H253</f>
        <v>0</v>
      </c>
      <c r="O246" s="350">
        <f>Оценка!I253</f>
        <v>0</v>
      </c>
      <c r="P246" s="350">
        <v>10</v>
      </c>
      <c r="Q246" s="350">
        <f t="shared" si="73"/>
        <v>0</v>
      </c>
      <c r="R246" s="318"/>
      <c r="S246" s="927"/>
    </row>
    <row r="247" spans="1:19" ht="38.25" customHeight="1">
      <c r="A247" s="1004" t="str">
        <f>Оценка!B260</f>
        <v>802112О.99.0.ББ11АЮ58001</v>
      </c>
      <c r="B247" s="1007" t="s">
        <v>139</v>
      </c>
      <c r="C247" s="1007" t="s">
        <v>139</v>
      </c>
      <c r="D247" s="1007" t="s">
        <v>139</v>
      </c>
      <c r="E247" s="944" t="s">
        <v>140</v>
      </c>
      <c r="F247" s="944"/>
      <c r="G247" s="1010" t="s">
        <v>452</v>
      </c>
      <c r="H247" s="1011"/>
      <c r="I247" s="1011"/>
      <c r="J247" s="1011"/>
      <c r="K247" s="1012"/>
      <c r="L247" s="279" t="s">
        <v>45</v>
      </c>
      <c r="M247" s="71">
        <v>744</v>
      </c>
      <c r="N247" s="345">
        <f>Оценка!H260</f>
        <v>59.3</v>
      </c>
      <c r="O247" s="345">
        <f>Оценка!I260</f>
        <v>59.5</v>
      </c>
      <c r="P247" s="345">
        <v>10</v>
      </c>
      <c r="Q247" s="345">
        <f t="shared" ref="Q247:Q254" si="74">IF(N247=0,0,IF(O247*100/N247-100&gt;=-10,0,O247*100/N247-100+10))</f>
        <v>0</v>
      </c>
      <c r="R247" s="317"/>
      <c r="S247" s="927">
        <v>35</v>
      </c>
    </row>
    <row r="248" spans="1:19" ht="38.25" customHeight="1">
      <c r="A248" s="1005"/>
      <c r="B248" s="1008"/>
      <c r="C248" s="1008"/>
      <c r="D248" s="1008"/>
      <c r="E248" s="945"/>
      <c r="F248" s="945"/>
      <c r="G248" s="1010" t="s">
        <v>432</v>
      </c>
      <c r="H248" s="1011"/>
      <c r="I248" s="1011"/>
      <c r="J248" s="1011"/>
      <c r="K248" s="1012"/>
      <c r="L248" s="279" t="s">
        <v>45</v>
      </c>
      <c r="M248" s="71">
        <v>744</v>
      </c>
      <c r="N248" s="345">
        <f>Оценка!H261</f>
        <v>37.4</v>
      </c>
      <c r="O248" s="345">
        <f>Оценка!I261</f>
        <v>37.4</v>
      </c>
      <c r="P248" s="345">
        <v>10</v>
      </c>
      <c r="Q248" s="345">
        <f t="shared" si="74"/>
        <v>0</v>
      </c>
      <c r="R248" s="317"/>
      <c r="S248" s="927"/>
    </row>
    <row r="249" spans="1:19" ht="38.25" customHeight="1">
      <c r="A249" s="1005"/>
      <c r="B249" s="1008"/>
      <c r="C249" s="1008"/>
      <c r="D249" s="1008"/>
      <c r="E249" s="945"/>
      <c r="F249" s="945"/>
      <c r="G249" s="1010" t="s">
        <v>433</v>
      </c>
      <c r="H249" s="1011"/>
      <c r="I249" s="1011"/>
      <c r="J249" s="1011"/>
      <c r="K249" s="1012"/>
      <c r="L249" s="279" t="s">
        <v>45</v>
      </c>
      <c r="M249" s="71">
        <v>744</v>
      </c>
      <c r="N249" s="345">
        <f>Оценка!H262</f>
        <v>45.5</v>
      </c>
      <c r="O249" s="345">
        <f>Оценка!I262</f>
        <v>6.7</v>
      </c>
      <c r="P249" s="345">
        <v>10</v>
      </c>
      <c r="Q249" s="345">
        <f t="shared" si="74"/>
        <v>-75.27472527472527</v>
      </c>
      <c r="R249" s="646" t="s">
        <v>501</v>
      </c>
      <c r="S249" s="927"/>
    </row>
    <row r="250" spans="1:19" ht="38.25" customHeight="1">
      <c r="A250" s="1006"/>
      <c r="B250" s="1009"/>
      <c r="C250" s="1009"/>
      <c r="D250" s="1009"/>
      <c r="E250" s="946"/>
      <c r="F250" s="946"/>
      <c r="G250" s="1013" t="s">
        <v>411</v>
      </c>
      <c r="H250" s="1014"/>
      <c r="I250" s="1014"/>
      <c r="J250" s="1014"/>
      <c r="K250" s="1015"/>
      <c r="L250" s="312" t="s">
        <v>45</v>
      </c>
      <c r="M250" s="313">
        <v>744</v>
      </c>
      <c r="N250" s="350">
        <f>Оценка!H263</f>
        <v>0</v>
      </c>
      <c r="O250" s="350">
        <f>Оценка!I263</f>
        <v>100</v>
      </c>
      <c r="P250" s="350">
        <v>10</v>
      </c>
      <c r="Q250" s="350">
        <f t="shared" si="74"/>
        <v>0</v>
      </c>
      <c r="R250" s="318"/>
      <c r="S250" s="927"/>
    </row>
    <row r="251" spans="1:19" ht="38.25" hidden="1" customHeight="1">
      <c r="A251" s="1004" t="str">
        <f>Оценка!B270</f>
        <v>802112О.99.0.ББ11АЮ66001</v>
      </c>
      <c r="B251" s="1007" t="s">
        <v>139</v>
      </c>
      <c r="C251" s="1007" t="s">
        <v>139</v>
      </c>
      <c r="D251" s="1098" t="s">
        <v>139</v>
      </c>
      <c r="E251" s="1098" t="s">
        <v>357</v>
      </c>
      <c r="F251" s="944"/>
      <c r="G251" s="1010" t="s">
        <v>452</v>
      </c>
      <c r="H251" s="1011"/>
      <c r="I251" s="1011"/>
      <c r="J251" s="1011"/>
      <c r="K251" s="1012"/>
      <c r="L251" s="279" t="s">
        <v>45</v>
      </c>
      <c r="M251" s="71">
        <v>744</v>
      </c>
      <c r="N251" s="345">
        <f>Оценка!H270</f>
        <v>0</v>
      </c>
      <c r="O251" s="345">
        <f>Оценка!I270</f>
        <v>0</v>
      </c>
      <c r="P251" s="345">
        <v>10</v>
      </c>
      <c r="Q251" s="345">
        <f t="shared" si="74"/>
        <v>0</v>
      </c>
      <c r="R251" s="317"/>
      <c r="S251" s="927">
        <v>38</v>
      </c>
    </row>
    <row r="252" spans="1:19" ht="38.25" hidden="1" customHeight="1">
      <c r="A252" s="1005"/>
      <c r="B252" s="1008"/>
      <c r="C252" s="1008"/>
      <c r="D252" s="1099"/>
      <c r="E252" s="1099"/>
      <c r="F252" s="945"/>
      <c r="G252" s="1010" t="s">
        <v>432</v>
      </c>
      <c r="H252" s="1011"/>
      <c r="I252" s="1011"/>
      <c r="J252" s="1011"/>
      <c r="K252" s="1012"/>
      <c r="L252" s="279" t="s">
        <v>45</v>
      </c>
      <c r="M252" s="71">
        <v>744</v>
      </c>
      <c r="N252" s="345">
        <f>Оценка!H271</f>
        <v>0</v>
      </c>
      <c r="O252" s="345">
        <f>Оценка!I271</f>
        <v>0</v>
      </c>
      <c r="P252" s="345">
        <v>10</v>
      </c>
      <c r="Q252" s="345">
        <f t="shared" si="74"/>
        <v>0</v>
      </c>
      <c r="R252" s="317"/>
      <c r="S252" s="927"/>
    </row>
    <row r="253" spans="1:19" ht="38.25" hidden="1" customHeight="1">
      <c r="A253" s="1005"/>
      <c r="B253" s="1008"/>
      <c r="C253" s="1008"/>
      <c r="D253" s="1099"/>
      <c r="E253" s="1099"/>
      <c r="F253" s="945"/>
      <c r="G253" s="1010" t="s">
        <v>433</v>
      </c>
      <c r="H253" s="1011"/>
      <c r="I253" s="1011"/>
      <c r="J253" s="1011"/>
      <c r="K253" s="1012"/>
      <c r="L253" s="279" t="s">
        <v>45</v>
      </c>
      <c r="M253" s="71">
        <v>744</v>
      </c>
      <c r="N253" s="345">
        <f>Оценка!H272</f>
        <v>0</v>
      </c>
      <c r="O253" s="345">
        <f>Оценка!I272</f>
        <v>0</v>
      </c>
      <c r="P253" s="345">
        <v>10</v>
      </c>
      <c r="Q253" s="345">
        <f t="shared" si="74"/>
        <v>0</v>
      </c>
      <c r="R253" s="317"/>
      <c r="S253" s="927"/>
    </row>
    <row r="254" spans="1:19" ht="38.25" hidden="1" customHeight="1">
      <c r="A254" s="1006"/>
      <c r="B254" s="1009"/>
      <c r="C254" s="1009"/>
      <c r="D254" s="1100"/>
      <c r="E254" s="1100"/>
      <c r="F254" s="946"/>
      <c r="G254" s="1013" t="s">
        <v>411</v>
      </c>
      <c r="H254" s="1014"/>
      <c r="I254" s="1014"/>
      <c r="J254" s="1014"/>
      <c r="K254" s="1015"/>
      <c r="L254" s="312" t="s">
        <v>45</v>
      </c>
      <c r="M254" s="313">
        <v>744</v>
      </c>
      <c r="N254" s="350">
        <f>Оценка!H273</f>
        <v>0</v>
      </c>
      <c r="O254" s="350">
        <f>Оценка!I273</f>
        <v>0</v>
      </c>
      <c r="P254" s="350">
        <v>10</v>
      </c>
      <c r="Q254" s="350">
        <f t="shared" si="74"/>
        <v>0</v>
      </c>
      <c r="R254" s="318"/>
      <c r="S254" s="927"/>
    </row>
    <row r="255" spans="1:19" ht="38.25" hidden="1" customHeight="1">
      <c r="A255" s="1004" t="str">
        <f>Оценка!B275</f>
        <v>802112О.99.0.ББ11АЮ83001</v>
      </c>
      <c r="B255" s="1007" t="s">
        <v>139</v>
      </c>
      <c r="C255" s="1007" t="s">
        <v>139</v>
      </c>
      <c r="D255" s="944" t="s">
        <v>143</v>
      </c>
      <c r="E255" s="944" t="s">
        <v>140</v>
      </c>
      <c r="F255" s="944"/>
      <c r="G255" s="1010" t="s">
        <v>452</v>
      </c>
      <c r="H255" s="1011"/>
      <c r="I255" s="1011"/>
      <c r="J255" s="1011"/>
      <c r="K255" s="1012"/>
      <c r="L255" s="279" t="s">
        <v>45</v>
      </c>
      <c r="M255" s="71">
        <v>744</v>
      </c>
      <c r="N255" s="345">
        <f>Оценка!H275</f>
        <v>0</v>
      </c>
      <c r="O255" s="345">
        <f>Оценка!I275</f>
        <v>0</v>
      </c>
      <c r="P255" s="345">
        <v>10</v>
      </c>
      <c r="Q255" s="345">
        <f t="shared" ref="Q255:Q258" si="75">IF(N255=0,0,IF(O255*100/N255-100&gt;=-10,0,O255*100/N255-100+10))</f>
        <v>0</v>
      </c>
      <c r="R255" s="317"/>
      <c r="S255" s="927">
        <v>36</v>
      </c>
    </row>
    <row r="256" spans="1:19" ht="38.25" hidden="1" customHeight="1">
      <c r="A256" s="1005"/>
      <c r="B256" s="1008"/>
      <c r="C256" s="1008"/>
      <c r="D256" s="945"/>
      <c r="E256" s="945"/>
      <c r="F256" s="945"/>
      <c r="G256" s="1010" t="s">
        <v>432</v>
      </c>
      <c r="H256" s="1011"/>
      <c r="I256" s="1011"/>
      <c r="J256" s="1011"/>
      <c r="K256" s="1012"/>
      <c r="L256" s="279" t="s">
        <v>45</v>
      </c>
      <c r="M256" s="71">
        <v>744</v>
      </c>
      <c r="N256" s="345">
        <f>Оценка!H276</f>
        <v>0</v>
      </c>
      <c r="O256" s="345">
        <f>Оценка!I276</f>
        <v>0</v>
      </c>
      <c r="P256" s="345">
        <v>10</v>
      </c>
      <c r="Q256" s="345">
        <f t="shared" si="75"/>
        <v>0</v>
      </c>
      <c r="R256" s="317"/>
      <c r="S256" s="927"/>
    </row>
    <row r="257" spans="1:19" ht="38.25" hidden="1" customHeight="1">
      <c r="A257" s="1005"/>
      <c r="B257" s="1008"/>
      <c r="C257" s="1008"/>
      <c r="D257" s="945"/>
      <c r="E257" s="945"/>
      <c r="F257" s="945"/>
      <c r="G257" s="1010" t="s">
        <v>433</v>
      </c>
      <c r="H257" s="1011"/>
      <c r="I257" s="1011"/>
      <c r="J257" s="1011"/>
      <c r="K257" s="1012"/>
      <c r="L257" s="279" t="s">
        <v>45</v>
      </c>
      <c r="M257" s="71">
        <v>744</v>
      </c>
      <c r="N257" s="345">
        <f>Оценка!H277</f>
        <v>50</v>
      </c>
      <c r="O257" s="345">
        <f>Оценка!I277</f>
        <v>0</v>
      </c>
      <c r="P257" s="345">
        <v>10</v>
      </c>
      <c r="Q257" s="345">
        <f t="shared" si="75"/>
        <v>-90</v>
      </c>
      <c r="R257" s="317"/>
      <c r="S257" s="927"/>
    </row>
    <row r="258" spans="1:19" ht="38.25" hidden="1" customHeight="1">
      <c r="A258" s="1006"/>
      <c r="B258" s="1009"/>
      <c r="C258" s="1009"/>
      <c r="D258" s="946"/>
      <c r="E258" s="946"/>
      <c r="F258" s="946"/>
      <c r="G258" s="1013" t="s">
        <v>411</v>
      </c>
      <c r="H258" s="1014"/>
      <c r="I258" s="1014"/>
      <c r="J258" s="1014"/>
      <c r="K258" s="1015"/>
      <c r="L258" s="312" t="s">
        <v>45</v>
      </c>
      <c r="M258" s="313">
        <v>744</v>
      </c>
      <c r="N258" s="350">
        <f>Оценка!H278</f>
        <v>0</v>
      </c>
      <c r="O258" s="350">
        <f>Оценка!I278</f>
        <v>0</v>
      </c>
      <c r="P258" s="350">
        <v>10</v>
      </c>
      <c r="Q258" s="350">
        <f t="shared" si="75"/>
        <v>0</v>
      </c>
      <c r="R258" s="318"/>
      <c r="S258" s="927"/>
    </row>
    <row r="259" spans="1:19" ht="38.25" customHeight="1">
      <c r="A259" s="1004" t="str">
        <f>Оценка!B280</f>
        <v>802112О.99.0.ББ11АЯ08001</v>
      </c>
      <c r="B259" s="1007" t="s">
        <v>139</v>
      </c>
      <c r="C259" s="1007" t="s">
        <v>139</v>
      </c>
      <c r="D259" s="1007" t="s">
        <v>356</v>
      </c>
      <c r="E259" s="944" t="s">
        <v>140</v>
      </c>
      <c r="F259" s="944"/>
      <c r="G259" s="1010" t="s">
        <v>452</v>
      </c>
      <c r="H259" s="1011"/>
      <c r="I259" s="1011"/>
      <c r="J259" s="1011"/>
      <c r="K259" s="1012"/>
      <c r="L259" s="279" t="s">
        <v>45</v>
      </c>
      <c r="M259" s="71">
        <v>744</v>
      </c>
      <c r="N259" s="345">
        <f>Оценка!H280</f>
        <v>0</v>
      </c>
      <c r="O259" s="345">
        <f>Оценка!I280</f>
        <v>0</v>
      </c>
      <c r="P259" s="345">
        <v>10</v>
      </c>
      <c r="Q259" s="345">
        <f t="shared" ref="Q259:Q262" si="76">IF(N259=0,0,IF(O259*100/N259-100&gt;=-10,0,O259*100/N259-100+10))</f>
        <v>0</v>
      </c>
      <c r="R259" s="317"/>
      <c r="S259" s="927">
        <v>37</v>
      </c>
    </row>
    <row r="260" spans="1:19" ht="38.25" customHeight="1">
      <c r="A260" s="1005"/>
      <c r="B260" s="1008"/>
      <c r="C260" s="1008"/>
      <c r="D260" s="1008"/>
      <c r="E260" s="945"/>
      <c r="F260" s="945"/>
      <c r="G260" s="1010" t="s">
        <v>432</v>
      </c>
      <c r="H260" s="1011"/>
      <c r="I260" s="1011"/>
      <c r="J260" s="1011"/>
      <c r="K260" s="1012"/>
      <c r="L260" s="279" t="s">
        <v>45</v>
      </c>
      <c r="M260" s="71">
        <v>744</v>
      </c>
      <c r="N260" s="345">
        <f>Оценка!H281</f>
        <v>0</v>
      </c>
      <c r="O260" s="345">
        <f>Оценка!I281</f>
        <v>0</v>
      </c>
      <c r="P260" s="345">
        <v>10</v>
      </c>
      <c r="Q260" s="345">
        <f t="shared" si="76"/>
        <v>0</v>
      </c>
      <c r="R260" s="317"/>
      <c r="S260" s="927"/>
    </row>
    <row r="261" spans="1:19" ht="38.25" customHeight="1">
      <c r="A261" s="1005"/>
      <c r="B261" s="1008"/>
      <c r="C261" s="1008"/>
      <c r="D261" s="1008"/>
      <c r="E261" s="945"/>
      <c r="F261" s="945"/>
      <c r="G261" s="1010" t="s">
        <v>433</v>
      </c>
      <c r="H261" s="1011"/>
      <c r="I261" s="1011"/>
      <c r="J261" s="1011"/>
      <c r="K261" s="1012"/>
      <c r="L261" s="279" t="s">
        <v>45</v>
      </c>
      <c r="M261" s="71">
        <v>744</v>
      </c>
      <c r="N261" s="345">
        <f>Оценка!H282</f>
        <v>0</v>
      </c>
      <c r="O261" s="345">
        <f>Оценка!I282</f>
        <v>0</v>
      </c>
      <c r="P261" s="345">
        <v>10</v>
      </c>
      <c r="Q261" s="345">
        <f t="shared" si="76"/>
        <v>0</v>
      </c>
      <c r="R261" s="317"/>
      <c r="S261" s="927"/>
    </row>
    <row r="262" spans="1:19" ht="38.25" customHeight="1">
      <c r="A262" s="1006"/>
      <c r="B262" s="1009"/>
      <c r="C262" s="1009"/>
      <c r="D262" s="1009"/>
      <c r="E262" s="946"/>
      <c r="F262" s="946"/>
      <c r="G262" s="1013" t="s">
        <v>411</v>
      </c>
      <c r="H262" s="1014"/>
      <c r="I262" s="1014"/>
      <c r="J262" s="1014"/>
      <c r="K262" s="1015"/>
      <c r="L262" s="312" t="s">
        <v>45</v>
      </c>
      <c r="M262" s="313">
        <v>744</v>
      </c>
      <c r="N262" s="350">
        <f>Оценка!H283</f>
        <v>0</v>
      </c>
      <c r="O262" s="350">
        <f>Оценка!I283</f>
        <v>0</v>
      </c>
      <c r="P262" s="350">
        <v>10</v>
      </c>
      <c r="Q262" s="350">
        <f t="shared" si="76"/>
        <v>0</v>
      </c>
      <c r="R262" s="318"/>
      <c r="S262" s="927"/>
    </row>
    <row r="265" spans="1:19" ht="12.75">
      <c r="A265" s="1090" t="s">
        <v>144</v>
      </c>
      <c r="B265" s="1090"/>
      <c r="C265" s="1090"/>
      <c r="D265" s="1090"/>
      <c r="E265" s="1090"/>
      <c r="F265" s="1090"/>
      <c r="G265" s="1090"/>
      <c r="H265" s="1090"/>
      <c r="I265" s="1090"/>
      <c r="J265" s="1090"/>
      <c r="K265" s="1090"/>
      <c r="L265" s="1090"/>
      <c r="M265" s="1090"/>
      <c r="N265" s="1090"/>
      <c r="O265" s="1090"/>
      <c r="P265" s="1090"/>
      <c r="Q265" s="72"/>
      <c r="R265" s="72"/>
      <c r="S265" s="336"/>
    </row>
    <row r="266" spans="1:19">
      <c r="A266" s="347"/>
      <c r="B266" s="348"/>
      <c r="C266" s="348"/>
      <c r="D266" s="348"/>
      <c r="E266" s="348"/>
      <c r="F266" s="348"/>
      <c r="G266" s="347"/>
      <c r="H266" s="347"/>
      <c r="I266" s="347"/>
      <c r="J266" s="347"/>
      <c r="K266" s="347"/>
      <c r="L266" s="347"/>
      <c r="M266" s="347"/>
      <c r="N266" s="347"/>
      <c r="O266" s="347"/>
      <c r="P266" s="347"/>
      <c r="Q266" s="72"/>
      <c r="R266" s="72"/>
      <c r="S266" s="336"/>
    </row>
    <row r="267" spans="1:19" ht="34.5" customHeight="1">
      <c r="A267" s="944" t="s">
        <v>123</v>
      </c>
      <c r="B267" s="1017" t="s">
        <v>124</v>
      </c>
      <c r="C267" s="1034"/>
      <c r="D267" s="1018"/>
      <c r="E267" s="1017" t="s">
        <v>125</v>
      </c>
      <c r="F267" s="1018"/>
      <c r="G267" s="1035" t="s">
        <v>145</v>
      </c>
      <c r="H267" s="1036"/>
      <c r="I267" s="1036"/>
      <c r="J267" s="1036"/>
      <c r="K267" s="1036"/>
      <c r="L267" s="1036"/>
      <c r="M267" s="1036"/>
      <c r="N267" s="1036"/>
      <c r="O267" s="1036"/>
      <c r="P267" s="1036"/>
      <c r="Q267" s="1037"/>
      <c r="R267" s="936" t="s">
        <v>146</v>
      </c>
    </row>
    <row r="268" spans="1:19" ht="28.5" customHeight="1">
      <c r="A268" s="945"/>
      <c r="B268" s="944" t="s">
        <v>127</v>
      </c>
      <c r="C268" s="944" t="s">
        <v>127</v>
      </c>
      <c r="D268" s="944" t="s">
        <v>127</v>
      </c>
      <c r="E268" s="944" t="s">
        <v>127</v>
      </c>
      <c r="F268" s="944" t="s">
        <v>127</v>
      </c>
      <c r="G268" s="944" t="s">
        <v>128</v>
      </c>
      <c r="H268" s="1017" t="s">
        <v>129</v>
      </c>
      <c r="I268" s="1034"/>
      <c r="J268" s="944" t="s">
        <v>130</v>
      </c>
      <c r="K268" s="944" t="s">
        <v>131</v>
      </c>
      <c r="L268" s="1035" t="s">
        <v>132</v>
      </c>
      <c r="M268" s="1037"/>
      <c r="N268" s="1035" t="s">
        <v>133</v>
      </c>
      <c r="O268" s="1037"/>
      <c r="P268" s="936" t="s">
        <v>134</v>
      </c>
      <c r="Q268" s="936"/>
      <c r="R268" s="936"/>
    </row>
    <row r="269" spans="1:19" ht="28.5" customHeight="1">
      <c r="A269" s="1016"/>
      <c r="B269" s="1016"/>
      <c r="C269" s="1016"/>
      <c r="D269" s="1016"/>
      <c r="E269" s="1016"/>
      <c r="F269" s="1016"/>
      <c r="G269" s="1084"/>
      <c r="H269" s="324" t="s">
        <v>135</v>
      </c>
      <c r="I269" s="324" t="s">
        <v>136</v>
      </c>
      <c r="J269" s="1016"/>
      <c r="K269" s="1016"/>
      <c r="L269" s="1038"/>
      <c r="M269" s="1039"/>
      <c r="N269" s="1038"/>
      <c r="O269" s="1039"/>
      <c r="P269" s="936"/>
      <c r="Q269" s="936"/>
      <c r="R269" s="936"/>
    </row>
    <row r="270" spans="1:19" ht="12">
      <c r="A270" s="326">
        <v>1</v>
      </c>
      <c r="B270" s="326">
        <v>2</v>
      </c>
      <c r="C270" s="326">
        <v>3</v>
      </c>
      <c r="D270" s="326">
        <v>4</v>
      </c>
      <c r="E270" s="326">
        <v>5</v>
      </c>
      <c r="F270" s="326">
        <v>6</v>
      </c>
      <c r="G270" s="326">
        <v>7</v>
      </c>
      <c r="H270" s="326">
        <v>8</v>
      </c>
      <c r="I270" s="326">
        <v>9</v>
      </c>
      <c r="J270" s="326">
        <v>10</v>
      </c>
      <c r="K270" s="326">
        <v>11</v>
      </c>
      <c r="L270" s="1002">
        <v>12</v>
      </c>
      <c r="M270" s="1003"/>
      <c r="N270" s="1002">
        <v>13</v>
      </c>
      <c r="O270" s="1003"/>
      <c r="P270" s="1002">
        <v>14</v>
      </c>
      <c r="Q270" s="1003"/>
      <c r="R270" s="326">
        <v>16</v>
      </c>
    </row>
    <row r="271" spans="1:19" ht="49.5" hidden="1" customHeight="1">
      <c r="A271" s="325" t="str">
        <f>A215</f>
        <v>802112О.99.0.ББ11АА00001</v>
      </c>
      <c r="B271" s="325" t="str">
        <f t="shared" ref="B271:E271" si="77">B215</f>
        <v>адаптированная образовательная программа</v>
      </c>
      <c r="C271" s="325" t="str">
        <f t="shared" si="77"/>
        <v>обучающиеся с ограниченными возможностями здоровья (ОВЗ)</v>
      </c>
      <c r="D271" s="325" t="str">
        <f t="shared" si="77"/>
        <v>не указано</v>
      </c>
      <c r="E271" s="325" t="str">
        <f t="shared" si="77"/>
        <v>очная</v>
      </c>
      <c r="F271" s="317"/>
      <c r="G271" s="69" t="s">
        <v>44</v>
      </c>
      <c r="H271" s="69" t="s">
        <v>18</v>
      </c>
      <c r="I271" s="71">
        <v>792</v>
      </c>
      <c r="J271" s="315">
        <f>Оценка!H199</f>
        <v>0</v>
      </c>
      <c r="K271" s="315">
        <f>Оценка!I199</f>
        <v>0</v>
      </c>
      <c r="L271" s="960">
        <v>10</v>
      </c>
      <c r="M271" s="961"/>
      <c r="N271" s="960" t="e">
        <f t="shared" ref="N271" si="78">IF(K271*100/J271-100&gt;=-10,0,K271*100/J271-100+10)</f>
        <v>#DIV/0!</v>
      </c>
      <c r="O271" s="961"/>
      <c r="P271" s="1000"/>
      <c r="Q271" s="1001"/>
      <c r="R271" s="68"/>
      <c r="S271" s="319">
        <v>27</v>
      </c>
    </row>
    <row r="272" spans="1:19" ht="48" hidden="1">
      <c r="A272" s="325" t="str">
        <f>A219</f>
        <v>802112О.99.0.ББ11АА25001</v>
      </c>
      <c r="B272" s="325" t="str">
        <f t="shared" ref="B272:E272" si="79">B219</f>
        <v>адаптированная образовательная программа</v>
      </c>
      <c r="C272" s="325" t="str">
        <f t="shared" si="79"/>
        <v>обучающиеся с ограниченными возможностями здоровья (ОВЗ)</v>
      </c>
      <c r="D272" s="325" t="str">
        <f t="shared" si="79"/>
        <v>проходящие обучение по состоянию здоровья на дому</v>
      </c>
      <c r="E272" s="325" t="str">
        <f t="shared" si="79"/>
        <v>очная</v>
      </c>
      <c r="F272" s="317"/>
      <c r="G272" s="69" t="s">
        <v>44</v>
      </c>
      <c r="H272" s="69" t="s">
        <v>18</v>
      </c>
      <c r="I272" s="71">
        <v>792</v>
      </c>
      <c r="J272" s="315">
        <f>Оценка!H204</f>
        <v>0</v>
      </c>
      <c r="K272" s="315">
        <f>Оценка!I204</f>
        <v>0</v>
      </c>
      <c r="L272" s="960">
        <v>10</v>
      </c>
      <c r="M272" s="961"/>
      <c r="N272" s="960" t="e">
        <f t="shared" ref="N272:N275" si="80">IF(K272*100/J272-100&gt;=-10,0,K272*100/J272-100+10)</f>
        <v>#DIV/0!</v>
      </c>
      <c r="O272" s="961"/>
      <c r="P272" s="1000"/>
      <c r="Q272" s="1001"/>
      <c r="R272" s="68"/>
      <c r="S272" s="319">
        <v>28</v>
      </c>
    </row>
    <row r="273" spans="1:19" ht="36">
      <c r="A273" s="325" t="str">
        <f>A223</f>
        <v>802112О.99.0.ББ11АБ50001</v>
      </c>
      <c r="B273" s="325" t="str">
        <f t="shared" ref="B273:E273" si="81">B223</f>
        <v>адаптированная образовательная программа</v>
      </c>
      <c r="C273" s="325" t="str">
        <f t="shared" si="81"/>
        <v>дети-инвалиды</v>
      </c>
      <c r="D273" s="325" t="str">
        <f t="shared" si="81"/>
        <v>не указано</v>
      </c>
      <c r="E273" s="325" t="str">
        <f t="shared" si="81"/>
        <v>очная</v>
      </c>
      <c r="F273" s="317"/>
      <c r="G273" s="69" t="s">
        <v>44</v>
      </c>
      <c r="H273" s="69" t="s">
        <v>18</v>
      </c>
      <c r="I273" s="71">
        <v>792</v>
      </c>
      <c r="J273" s="315">
        <f>Оценка!H214</f>
        <v>1</v>
      </c>
      <c r="K273" s="315">
        <f>Оценка!I214</f>
        <v>1</v>
      </c>
      <c r="L273" s="960">
        <v>10</v>
      </c>
      <c r="M273" s="961"/>
      <c r="N273" s="960">
        <f t="shared" si="80"/>
        <v>0</v>
      </c>
      <c r="O273" s="961"/>
      <c r="P273" s="1000"/>
      <c r="Q273" s="1001"/>
      <c r="R273" s="68"/>
      <c r="S273" s="319">
        <v>29</v>
      </c>
    </row>
    <row r="274" spans="1:19" ht="50.25" hidden="1" customHeight="1">
      <c r="A274" s="325" t="str">
        <f>A227</f>
        <v>802112О.99.0.ББ11АБ75001</v>
      </c>
      <c r="B274" s="325" t="str">
        <f t="shared" ref="B274:E274" si="82">B227</f>
        <v>адаптированная образовательная программа</v>
      </c>
      <c r="C274" s="325" t="str">
        <f t="shared" si="82"/>
        <v>дети-инвалиды</v>
      </c>
      <c r="D274" s="325" t="str">
        <f t="shared" si="82"/>
        <v>проходящие обучение по состоянию здоровья на дому</v>
      </c>
      <c r="E274" s="325" t="str">
        <f t="shared" si="82"/>
        <v>очная</v>
      </c>
      <c r="F274" s="317"/>
      <c r="G274" s="69" t="s">
        <v>44</v>
      </c>
      <c r="H274" s="69" t="s">
        <v>18</v>
      </c>
      <c r="I274" s="71">
        <v>792</v>
      </c>
      <c r="J274" s="315">
        <f>Оценка!H219</f>
        <v>0</v>
      </c>
      <c r="K274" s="315">
        <f>Оценка!I219</f>
        <v>0</v>
      </c>
      <c r="L274" s="960">
        <v>10</v>
      </c>
      <c r="M274" s="961"/>
      <c r="N274" s="960" t="e">
        <f t="shared" si="80"/>
        <v>#DIV/0!</v>
      </c>
      <c r="O274" s="961"/>
      <c r="P274" s="1000"/>
      <c r="Q274" s="1001"/>
      <c r="R274" s="68"/>
      <c r="S274" s="319">
        <v>30</v>
      </c>
    </row>
    <row r="275" spans="1:19" ht="108" hidden="1">
      <c r="A275" s="325" t="str">
        <f>A231</f>
        <v>802112О.99.0.ББ11АО26001</v>
      </c>
      <c r="B275" s="325" t="str">
        <f t="shared" ref="B275:E275" si="83">B231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C275" s="325" t="str">
        <f t="shared" si="83"/>
        <v>дети-инвалиды</v>
      </c>
      <c r="D275" s="325" t="str">
        <f t="shared" si="83"/>
        <v>не указано</v>
      </c>
      <c r="E275" s="325" t="str">
        <f t="shared" si="83"/>
        <v>очная</v>
      </c>
      <c r="F275" s="317"/>
      <c r="G275" s="69" t="s">
        <v>44</v>
      </c>
      <c r="H275" s="69" t="s">
        <v>18</v>
      </c>
      <c r="I275" s="71">
        <v>792</v>
      </c>
      <c r="J275" s="315">
        <f>Оценка!H234</f>
        <v>0</v>
      </c>
      <c r="K275" s="315">
        <f>Оценка!I234</f>
        <v>0</v>
      </c>
      <c r="L275" s="960">
        <v>10</v>
      </c>
      <c r="M275" s="961"/>
      <c r="N275" s="960" t="e">
        <f t="shared" si="80"/>
        <v>#DIV/0!</v>
      </c>
      <c r="O275" s="961"/>
      <c r="P275" s="1000"/>
      <c r="Q275" s="1001"/>
      <c r="R275" s="68"/>
      <c r="S275" s="319">
        <v>31</v>
      </c>
    </row>
    <row r="276" spans="1:19" ht="99.75" hidden="1" customHeight="1">
      <c r="A276" s="325" t="str">
        <f>A235</f>
        <v>802112О.99.0.ББ11АП76001</v>
      </c>
      <c r="B276" s="325" t="str">
        <f t="shared" ref="B276:E276" si="84">B235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C276" s="325" t="str">
        <f t="shared" si="84"/>
        <v>не указано</v>
      </c>
      <c r="D276" s="325" t="str">
        <f t="shared" si="84"/>
        <v>не указано</v>
      </c>
      <c r="E276" s="325" t="str">
        <f t="shared" si="84"/>
        <v>очная</v>
      </c>
      <c r="F276" s="317"/>
      <c r="G276" s="279" t="s">
        <v>44</v>
      </c>
      <c r="H276" s="279" t="s">
        <v>18</v>
      </c>
      <c r="I276" s="71">
        <v>792</v>
      </c>
      <c r="J276" s="315">
        <f>Оценка!H239</f>
        <v>0</v>
      </c>
      <c r="K276" s="315">
        <f>Оценка!I239</f>
        <v>0</v>
      </c>
      <c r="L276" s="960">
        <v>10</v>
      </c>
      <c r="M276" s="961"/>
      <c r="N276" s="960" t="e">
        <f t="shared" ref="N276:N277" si="85">IF(K276*100/J276-100&gt;=-10,0,K276*100/J276-100+10)</f>
        <v>#DIV/0!</v>
      </c>
      <c r="O276" s="961"/>
      <c r="P276" s="1000"/>
      <c r="Q276" s="1001"/>
      <c r="R276" s="68"/>
      <c r="S276" s="319">
        <v>32</v>
      </c>
    </row>
    <row r="277" spans="1:19" ht="27" customHeight="1">
      <c r="A277" s="325" t="str">
        <f>A239</f>
        <v>802112О.99.0.ББ11АЭ08001</v>
      </c>
      <c r="B277" s="325" t="str">
        <f t="shared" ref="B277:E277" si="86">B239</f>
        <v>не указано</v>
      </c>
      <c r="C277" s="325" t="str">
        <f t="shared" si="86"/>
        <v>дети-инвалиды</v>
      </c>
      <c r="D277" s="325" t="str">
        <f t="shared" si="86"/>
        <v>не указано</v>
      </c>
      <c r="E277" s="325" t="str">
        <f t="shared" si="86"/>
        <v>очная</v>
      </c>
      <c r="F277" s="317"/>
      <c r="G277" s="279" t="s">
        <v>44</v>
      </c>
      <c r="H277" s="279" t="s">
        <v>18</v>
      </c>
      <c r="I277" s="71">
        <v>792</v>
      </c>
      <c r="J277" s="315">
        <f>Оценка!H249</f>
        <v>4</v>
      </c>
      <c r="K277" s="315">
        <f>Оценка!I249</f>
        <v>4</v>
      </c>
      <c r="L277" s="960">
        <v>10</v>
      </c>
      <c r="M277" s="961"/>
      <c r="N277" s="960">
        <f t="shared" si="85"/>
        <v>0</v>
      </c>
      <c r="O277" s="961"/>
      <c r="P277" s="1000"/>
      <c r="Q277" s="1001"/>
      <c r="R277" s="68"/>
      <c r="S277" s="319">
        <v>33</v>
      </c>
    </row>
    <row r="278" spans="1:19" ht="21.75" hidden="1" customHeight="1">
      <c r="A278" s="325" t="str">
        <f>A243</f>
        <v>802112О.99.0.ББ11АЭ33001</v>
      </c>
      <c r="B278" s="325" t="str">
        <f t="shared" ref="B278:E278" si="87">B243</f>
        <v>не указано</v>
      </c>
      <c r="C278" s="325" t="str">
        <f t="shared" si="87"/>
        <v>дети-инвалиды</v>
      </c>
      <c r="D278" s="325" t="str">
        <f t="shared" si="87"/>
        <v>проходящие обучение по состоянию здоровья на дому</v>
      </c>
      <c r="E278" s="325" t="str">
        <f t="shared" si="87"/>
        <v>очная</v>
      </c>
      <c r="F278" s="317"/>
      <c r="G278" s="279" t="s">
        <v>44</v>
      </c>
      <c r="H278" s="279" t="s">
        <v>18</v>
      </c>
      <c r="I278" s="71">
        <v>792</v>
      </c>
      <c r="J278" s="315">
        <f>Оценка!H254</f>
        <v>0</v>
      </c>
      <c r="K278" s="315">
        <f>Оценка!I254</f>
        <v>0</v>
      </c>
      <c r="L278" s="960">
        <v>10</v>
      </c>
      <c r="M278" s="961"/>
      <c r="N278" s="960" t="e">
        <f t="shared" ref="N278:N279" si="88">IF(K278*100/J278-100&gt;=-10,0,K278*100/J278-100+10)</f>
        <v>#DIV/0!</v>
      </c>
      <c r="O278" s="961"/>
      <c r="P278" s="1000"/>
      <c r="Q278" s="1001"/>
      <c r="R278" s="68"/>
      <c r="S278" s="319">
        <v>34</v>
      </c>
    </row>
    <row r="279" spans="1:19" ht="23.25" customHeight="1">
      <c r="A279" s="325" t="str">
        <f>A247</f>
        <v>802112О.99.0.ББ11АЮ58001</v>
      </c>
      <c r="B279" s="325" t="str">
        <f t="shared" ref="B279:D279" si="89">B247</f>
        <v>не указано</v>
      </c>
      <c r="C279" s="325" t="str">
        <f t="shared" si="89"/>
        <v>не указано</v>
      </c>
      <c r="D279" s="325" t="str">
        <f t="shared" si="89"/>
        <v>не указано</v>
      </c>
      <c r="E279" s="325" t="str">
        <f t="shared" ref="E279" si="90">E243</f>
        <v>очная</v>
      </c>
      <c r="F279" s="317"/>
      <c r="G279" s="279" t="s">
        <v>44</v>
      </c>
      <c r="H279" s="279" t="s">
        <v>18</v>
      </c>
      <c r="I279" s="71">
        <v>792</v>
      </c>
      <c r="J279" s="315">
        <f>Оценка!H264</f>
        <v>108.67</v>
      </c>
      <c r="K279" s="315">
        <f>Оценка!I264</f>
        <v>107.17</v>
      </c>
      <c r="L279" s="960">
        <v>10</v>
      </c>
      <c r="M279" s="961"/>
      <c r="N279" s="960">
        <f t="shared" si="88"/>
        <v>0</v>
      </c>
      <c r="O279" s="961"/>
      <c r="P279" s="1000"/>
      <c r="Q279" s="1001"/>
      <c r="R279" s="68"/>
      <c r="S279" s="319">
        <v>35</v>
      </c>
    </row>
    <row r="280" spans="1:19" ht="21.75" hidden="1" customHeight="1">
      <c r="A280" s="325" t="str">
        <f>A251</f>
        <v>802112О.99.0.ББ11АЮ66001</v>
      </c>
      <c r="B280" s="325" t="str">
        <f t="shared" ref="B280:E280" si="91">B251</f>
        <v>не указано</v>
      </c>
      <c r="C280" s="325" t="str">
        <f t="shared" si="91"/>
        <v>не указано</v>
      </c>
      <c r="D280" s="475" t="str">
        <f t="shared" si="91"/>
        <v>не указано</v>
      </c>
      <c r="E280" s="475" t="str">
        <f t="shared" si="91"/>
        <v>ЗАОЧНАЯ</v>
      </c>
      <c r="F280" s="317"/>
      <c r="G280" s="279" t="s">
        <v>44</v>
      </c>
      <c r="H280" s="279" t="s">
        <v>18</v>
      </c>
      <c r="I280" s="71">
        <v>792</v>
      </c>
      <c r="J280" s="315">
        <f>Оценка!H274</f>
        <v>0</v>
      </c>
      <c r="K280" s="315">
        <f>Оценка!I274</f>
        <v>0</v>
      </c>
      <c r="L280" s="960">
        <v>10</v>
      </c>
      <c r="M280" s="961"/>
      <c r="N280" s="960" t="e">
        <f t="shared" ref="N280:N281" si="92">IF(K280*100/J280-100&gt;=-10,0,K280*100/J280-100+10)</f>
        <v>#DIV/0!</v>
      </c>
      <c r="O280" s="961"/>
      <c r="P280" s="1000"/>
      <c r="Q280" s="1001"/>
      <c r="R280" s="68"/>
      <c r="S280" s="319">
        <v>36</v>
      </c>
    </row>
    <row r="281" spans="1:19" ht="43.5" customHeight="1">
      <c r="A281" s="325" t="str">
        <f>A255</f>
        <v>802112О.99.0.ББ11АЮ83001</v>
      </c>
      <c r="B281" s="325" t="str">
        <f t="shared" ref="B281:E281" si="93">B255</f>
        <v>не указано</v>
      </c>
      <c r="C281" s="325" t="str">
        <f t="shared" si="93"/>
        <v>не указано</v>
      </c>
      <c r="D281" s="325" t="str">
        <f t="shared" si="93"/>
        <v>проходящие обучение по состоянию здоровья на дому</v>
      </c>
      <c r="E281" s="325" t="str">
        <f t="shared" si="93"/>
        <v>очная</v>
      </c>
      <c r="F281" s="317"/>
      <c r="G281" s="279" t="s">
        <v>44</v>
      </c>
      <c r="H281" s="279" t="s">
        <v>18</v>
      </c>
      <c r="I281" s="71">
        <v>792</v>
      </c>
      <c r="J281" s="315">
        <f>Оценка!H279</f>
        <v>0.56000000000000005</v>
      </c>
      <c r="K281" s="315">
        <f>Оценка!I279</f>
        <v>1</v>
      </c>
      <c r="L281" s="960">
        <v>10</v>
      </c>
      <c r="M281" s="961"/>
      <c r="N281" s="960">
        <f t="shared" si="92"/>
        <v>0</v>
      </c>
      <c r="O281" s="961"/>
      <c r="P281" s="1000"/>
      <c r="Q281" s="1001"/>
      <c r="R281" s="68"/>
      <c r="S281" s="319">
        <v>37</v>
      </c>
    </row>
    <row r="282" spans="1:19" ht="62.25" hidden="1" customHeight="1">
      <c r="A282" s="325" t="str">
        <f>A259</f>
        <v>802112О.99.0.ББ11АЯ08001</v>
      </c>
      <c r="B282" s="325" t="str">
        <f t="shared" ref="B282:E282" si="94">B259</f>
        <v>не указано</v>
      </c>
      <c r="C282" s="325" t="str">
        <f t="shared" si="94"/>
        <v>не указано</v>
      </c>
      <c r="D282" s="325" t="str">
        <f t="shared" si="94"/>
        <v xml:space="preserve"> проходящие обучение по состоянию здоровья в медицинских организациях</v>
      </c>
      <c r="E282" s="325" t="str">
        <f t="shared" si="94"/>
        <v>очная</v>
      </c>
      <c r="F282" s="317"/>
      <c r="G282" s="279" t="s">
        <v>44</v>
      </c>
      <c r="H282" s="279" t="s">
        <v>18</v>
      </c>
      <c r="I282" s="71">
        <v>792</v>
      </c>
      <c r="J282" s="315">
        <f>Оценка!H284</f>
        <v>0</v>
      </c>
      <c r="K282" s="315">
        <f>Оценка!I284</f>
        <v>0</v>
      </c>
      <c r="L282" s="960">
        <v>10</v>
      </c>
      <c r="M282" s="961"/>
      <c r="N282" s="960" t="e">
        <f t="shared" ref="N282" si="95">IF(K282*100/J282-100&gt;=-10,0,K282*100/J282-100+10)</f>
        <v>#DIV/0!</v>
      </c>
      <c r="O282" s="961"/>
      <c r="P282" s="1000"/>
      <c r="Q282" s="1001"/>
      <c r="R282" s="68"/>
      <c r="S282" s="319">
        <v>38</v>
      </c>
    </row>
    <row r="284" spans="1:19">
      <c r="A284" s="342" t="s">
        <v>259</v>
      </c>
      <c r="B284" s="342"/>
      <c r="C284" s="342"/>
      <c r="D284" s="342"/>
      <c r="E284" s="342"/>
      <c r="F284" s="342"/>
      <c r="G284" s="342"/>
      <c r="H284" s="342"/>
      <c r="I284" s="342"/>
      <c r="J284" s="342"/>
      <c r="K284" s="342"/>
      <c r="L284" s="342"/>
      <c r="M284" s="342"/>
      <c r="N284" s="342"/>
      <c r="O284" s="342"/>
      <c r="P284" s="342"/>
      <c r="Q284" s="342"/>
      <c r="R284" s="342"/>
    </row>
    <row r="285" spans="1:19" s="311" customFormat="1" ht="20.25" customHeight="1">
      <c r="A285" s="1022" t="s">
        <v>358</v>
      </c>
      <c r="B285" s="1022"/>
      <c r="C285" s="1022"/>
      <c r="D285" s="1022"/>
      <c r="E285" s="1022"/>
      <c r="F285" s="1022"/>
      <c r="G285" s="1022"/>
      <c r="H285" s="1022"/>
      <c r="I285" s="1022"/>
      <c r="J285" s="1022"/>
      <c r="K285" s="1022"/>
      <c r="L285" s="1022"/>
      <c r="M285" s="1022"/>
      <c r="N285" s="1022"/>
      <c r="O285" s="1022"/>
      <c r="P285" s="1075" t="s">
        <v>120</v>
      </c>
      <c r="Q285" s="1076"/>
      <c r="R285" s="998" t="s">
        <v>203</v>
      </c>
      <c r="S285" s="333"/>
    </row>
    <row r="286" spans="1:19" s="311" customFormat="1" ht="20.25" customHeight="1">
      <c r="A286" s="1022" t="s">
        <v>349</v>
      </c>
      <c r="B286" s="1022"/>
      <c r="C286" s="1022"/>
      <c r="D286" s="1022"/>
      <c r="E286" s="1022"/>
      <c r="F286" s="1022"/>
      <c r="G286" s="1022"/>
      <c r="H286" s="1022"/>
      <c r="I286" s="1022"/>
      <c r="J286" s="1022"/>
      <c r="K286" s="1022"/>
      <c r="L286" s="1022"/>
      <c r="M286" s="1022"/>
      <c r="N286" s="1022"/>
      <c r="O286" s="1022"/>
      <c r="P286" s="1075"/>
      <c r="Q286" s="1076"/>
      <c r="R286" s="999"/>
      <c r="S286" s="333"/>
    </row>
    <row r="287" spans="1:19" s="311" customFormat="1" ht="20.25" customHeight="1">
      <c r="A287" s="1020" t="s">
        <v>121</v>
      </c>
      <c r="B287" s="1020"/>
      <c r="C287" s="1020"/>
      <c r="D287" s="1020"/>
      <c r="E287" s="1020"/>
      <c r="F287" s="1020"/>
      <c r="G287" s="1020"/>
      <c r="H287" s="1020"/>
      <c r="I287" s="1020"/>
      <c r="J287" s="1020"/>
      <c r="K287" s="1020"/>
      <c r="L287" s="1020"/>
      <c r="M287" s="1020"/>
      <c r="N287" s="1020"/>
      <c r="O287" s="1020"/>
      <c r="P287" s="1020"/>
      <c r="Q287" s="1020"/>
      <c r="R287" s="1020"/>
      <c r="S287" s="1020"/>
    </row>
    <row r="288" spans="1:19" s="311" customFormat="1" ht="20.25" customHeight="1">
      <c r="A288" s="1020" t="s">
        <v>122</v>
      </c>
      <c r="B288" s="1020"/>
      <c r="C288" s="1020"/>
      <c r="D288" s="1020"/>
      <c r="E288" s="1020"/>
      <c r="F288" s="1020"/>
      <c r="G288" s="1020"/>
      <c r="H288" s="1020"/>
      <c r="I288" s="1020"/>
      <c r="J288" s="1020"/>
      <c r="K288" s="1020"/>
      <c r="L288" s="1020"/>
      <c r="M288" s="1020"/>
      <c r="N288" s="1020"/>
      <c r="O288" s="1020"/>
      <c r="P288" s="1020"/>
      <c r="Q288" s="1020"/>
      <c r="R288" s="1020"/>
      <c r="S288" s="1020"/>
    </row>
    <row r="289" spans="1:19" ht="47.25" customHeight="1">
      <c r="A289" s="944" t="s">
        <v>123</v>
      </c>
      <c r="B289" s="1017" t="s">
        <v>124</v>
      </c>
      <c r="C289" s="1087"/>
      <c r="D289" s="1088"/>
      <c r="E289" s="1017" t="s">
        <v>125</v>
      </c>
      <c r="F289" s="1018"/>
      <c r="G289" s="1017" t="s">
        <v>126</v>
      </c>
      <c r="H289" s="1034"/>
      <c r="I289" s="1034"/>
      <c r="J289" s="1034"/>
      <c r="K289" s="1034"/>
      <c r="L289" s="1034"/>
      <c r="M289" s="1034"/>
      <c r="N289" s="1034"/>
      <c r="O289" s="1034"/>
      <c r="P289" s="1034"/>
      <c r="Q289" s="1034"/>
      <c r="R289" s="1018"/>
    </row>
    <row r="290" spans="1:19" ht="12">
      <c r="A290" s="945"/>
      <c r="B290" s="944" t="s">
        <v>127</v>
      </c>
      <c r="C290" s="944" t="s">
        <v>127</v>
      </c>
      <c r="D290" s="944" t="s">
        <v>127</v>
      </c>
      <c r="E290" s="944" t="s">
        <v>127</v>
      </c>
      <c r="F290" s="944" t="s">
        <v>127</v>
      </c>
      <c r="G290" s="1035" t="s">
        <v>128</v>
      </c>
      <c r="H290" s="1036"/>
      <c r="I290" s="1036"/>
      <c r="J290" s="1036"/>
      <c r="K290" s="1037"/>
      <c r="L290" s="1017" t="s">
        <v>129</v>
      </c>
      <c r="M290" s="1018"/>
      <c r="N290" s="944" t="s">
        <v>130</v>
      </c>
      <c r="O290" s="944" t="s">
        <v>131</v>
      </c>
      <c r="P290" s="944" t="s">
        <v>132</v>
      </c>
      <c r="Q290" s="944" t="s">
        <v>133</v>
      </c>
      <c r="R290" s="944" t="s">
        <v>134</v>
      </c>
    </row>
    <row r="291" spans="1:19" ht="36" customHeight="1">
      <c r="A291" s="1016"/>
      <c r="B291" s="1016"/>
      <c r="C291" s="1016"/>
      <c r="D291" s="1016"/>
      <c r="E291" s="1016"/>
      <c r="F291" s="1016"/>
      <c r="G291" s="1038"/>
      <c r="H291" s="1089"/>
      <c r="I291" s="1089"/>
      <c r="J291" s="1089"/>
      <c r="K291" s="1039"/>
      <c r="L291" s="317" t="s">
        <v>135</v>
      </c>
      <c r="M291" s="324" t="s">
        <v>136</v>
      </c>
      <c r="N291" s="1016"/>
      <c r="O291" s="1016"/>
      <c r="P291" s="1016"/>
      <c r="Q291" s="1016"/>
      <c r="R291" s="1016"/>
    </row>
    <row r="292" spans="1:19">
      <c r="A292" s="70">
        <v>1</v>
      </c>
      <c r="B292" s="70">
        <v>2</v>
      </c>
      <c r="C292" s="70">
        <v>3</v>
      </c>
      <c r="D292" s="70">
        <v>4</v>
      </c>
      <c r="E292" s="70">
        <v>5</v>
      </c>
      <c r="F292" s="70">
        <v>6</v>
      </c>
      <c r="G292" s="1054">
        <v>7</v>
      </c>
      <c r="H292" s="1083"/>
      <c r="I292" s="1083"/>
      <c r="J292" s="1083"/>
      <c r="K292" s="1055"/>
      <c r="L292" s="70">
        <v>8</v>
      </c>
      <c r="M292" s="70">
        <v>9</v>
      </c>
      <c r="N292" s="70">
        <v>10</v>
      </c>
      <c r="O292" s="70">
        <v>11</v>
      </c>
      <c r="P292" s="70">
        <v>12</v>
      </c>
      <c r="Q292" s="70">
        <v>13</v>
      </c>
      <c r="R292" s="70">
        <v>14</v>
      </c>
    </row>
    <row r="293" spans="1:19" ht="33" customHeight="1">
      <c r="A293" s="941" t="str">
        <f>Оценка!B355</f>
        <v>804200О.99.0.ББ52АЕ04000</v>
      </c>
      <c r="B293" s="944" t="s">
        <v>139</v>
      </c>
      <c r="C293" s="944" t="s">
        <v>139</v>
      </c>
      <c r="D293" s="944" t="s">
        <v>150</v>
      </c>
      <c r="E293" s="944" t="s">
        <v>140</v>
      </c>
      <c r="F293" s="938"/>
      <c r="G293" s="932" t="s">
        <v>453</v>
      </c>
      <c r="H293" s="933"/>
      <c r="I293" s="933"/>
      <c r="J293" s="933"/>
      <c r="K293" s="934"/>
      <c r="L293" s="279" t="s">
        <v>45</v>
      </c>
      <c r="M293" s="71">
        <v>744</v>
      </c>
      <c r="N293" s="353">
        <f>Оценка!H355</f>
        <v>2.8</v>
      </c>
      <c r="O293" s="353">
        <f>Оценка!I355</f>
        <v>5.0999999999999996</v>
      </c>
      <c r="P293" s="345">
        <v>10</v>
      </c>
      <c r="Q293" s="345">
        <f t="shared" ref="Q293:Q313" si="96">IF(N293=0,0,IF(O293*100/N293-100&gt;=-10,0,O293*100/N293-100+10))</f>
        <v>0</v>
      </c>
      <c r="R293" s="70"/>
      <c r="S293" s="927">
        <v>39</v>
      </c>
    </row>
    <row r="294" spans="1:19" ht="41.25" customHeight="1">
      <c r="A294" s="942"/>
      <c r="B294" s="945"/>
      <c r="C294" s="945"/>
      <c r="D294" s="945"/>
      <c r="E294" s="945"/>
      <c r="F294" s="939"/>
      <c r="G294" s="950" t="s">
        <v>71</v>
      </c>
      <c r="H294" s="951"/>
      <c r="I294" s="951"/>
      <c r="J294" s="951"/>
      <c r="K294" s="952"/>
      <c r="L294" s="69" t="s">
        <v>45</v>
      </c>
      <c r="M294" s="71">
        <v>744</v>
      </c>
      <c r="N294" s="353">
        <f>Оценка!H356</f>
        <v>60</v>
      </c>
      <c r="O294" s="353">
        <f>Оценка!I356</f>
        <v>50</v>
      </c>
      <c r="P294" s="345">
        <v>10</v>
      </c>
      <c r="Q294" s="345">
        <f t="shared" si="96"/>
        <v>-6.6666666666666714</v>
      </c>
      <c r="R294" s="646" t="s">
        <v>501</v>
      </c>
      <c r="S294" s="927"/>
    </row>
    <row r="295" spans="1:19" ht="41.25" customHeight="1">
      <c r="A295" s="943"/>
      <c r="B295" s="946"/>
      <c r="C295" s="946"/>
      <c r="D295" s="946"/>
      <c r="E295" s="946"/>
      <c r="F295" s="940"/>
      <c r="G295" s="953" t="s">
        <v>22</v>
      </c>
      <c r="H295" s="954"/>
      <c r="I295" s="954"/>
      <c r="J295" s="954"/>
      <c r="K295" s="955"/>
      <c r="L295" s="312" t="s">
        <v>45</v>
      </c>
      <c r="M295" s="313">
        <v>744</v>
      </c>
      <c r="N295" s="354">
        <f>Оценка!H357</f>
        <v>100</v>
      </c>
      <c r="O295" s="354">
        <f>Оценка!I357</f>
        <v>100</v>
      </c>
      <c r="P295" s="350">
        <v>10</v>
      </c>
      <c r="Q295" s="351">
        <f t="shared" si="96"/>
        <v>0</v>
      </c>
      <c r="R295" s="318"/>
      <c r="S295" s="927"/>
    </row>
    <row r="296" spans="1:19" s="155" customFormat="1" ht="41.25" customHeight="1">
      <c r="A296" s="941" t="str">
        <f>Оценка!B359</f>
        <v>804200О.99.0.ББ52АЕ28000</v>
      </c>
      <c r="B296" s="944" t="s">
        <v>139</v>
      </c>
      <c r="C296" s="944" t="s">
        <v>139</v>
      </c>
      <c r="D296" s="944" t="s">
        <v>151</v>
      </c>
      <c r="E296" s="944" t="s">
        <v>140</v>
      </c>
      <c r="F296" s="938"/>
      <c r="G296" s="932" t="s">
        <v>453</v>
      </c>
      <c r="H296" s="933"/>
      <c r="I296" s="933"/>
      <c r="J296" s="933"/>
      <c r="K296" s="934"/>
      <c r="L296" s="279" t="s">
        <v>45</v>
      </c>
      <c r="M296" s="71">
        <v>744</v>
      </c>
      <c r="N296" s="353">
        <f>Оценка!H359</f>
        <v>3.6</v>
      </c>
      <c r="O296" s="353">
        <f>Оценка!I359</f>
        <v>4.5999999999999996</v>
      </c>
      <c r="P296" s="345">
        <v>10</v>
      </c>
      <c r="Q296" s="345">
        <f t="shared" ref="Q296" si="97">IF(N296=0,0,IF(O296*100/N296-100&gt;=-10,0,O296*100/N296-100+10))</f>
        <v>0</v>
      </c>
      <c r="R296" s="70"/>
      <c r="S296" s="927">
        <v>40</v>
      </c>
    </row>
    <row r="297" spans="1:19" ht="41.25" customHeight="1">
      <c r="A297" s="942"/>
      <c r="B297" s="945"/>
      <c r="C297" s="945"/>
      <c r="D297" s="945"/>
      <c r="E297" s="945"/>
      <c r="F297" s="939"/>
      <c r="G297" s="950" t="s">
        <v>71</v>
      </c>
      <c r="H297" s="951"/>
      <c r="I297" s="951"/>
      <c r="J297" s="951"/>
      <c r="K297" s="952"/>
      <c r="L297" s="69" t="s">
        <v>45</v>
      </c>
      <c r="M297" s="71">
        <v>744</v>
      </c>
      <c r="N297" s="353">
        <f>Оценка!H360</f>
        <v>3.1</v>
      </c>
      <c r="O297" s="353">
        <f>Оценка!I360</f>
        <v>11.8</v>
      </c>
      <c r="P297" s="345">
        <v>10</v>
      </c>
      <c r="Q297" s="352">
        <f t="shared" si="96"/>
        <v>0</v>
      </c>
      <c r="R297" s="317"/>
      <c r="S297" s="927"/>
    </row>
    <row r="298" spans="1:19" ht="41.25" customHeight="1">
      <c r="A298" s="943"/>
      <c r="B298" s="946"/>
      <c r="C298" s="946"/>
      <c r="D298" s="946"/>
      <c r="E298" s="946"/>
      <c r="F298" s="940"/>
      <c r="G298" s="953" t="s">
        <v>22</v>
      </c>
      <c r="H298" s="954"/>
      <c r="I298" s="954"/>
      <c r="J298" s="954"/>
      <c r="K298" s="955"/>
      <c r="L298" s="312" t="s">
        <v>45</v>
      </c>
      <c r="M298" s="313">
        <v>744</v>
      </c>
      <c r="N298" s="354">
        <f>Оценка!H361</f>
        <v>100</v>
      </c>
      <c r="O298" s="354">
        <f>Оценка!I361</f>
        <v>100</v>
      </c>
      <c r="P298" s="350">
        <v>10</v>
      </c>
      <c r="Q298" s="351">
        <f t="shared" si="96"/>
        <v>0</v>
      </c>
      <c r="R298" s="318"/>
      <c r="S298" s="927"/>
    </row>
    <row r="299" spans="1:19" s="155" customFormat="1" ht="41.25" customHeight="1">
      <c r="A299" s="941" t="str">
        <f>Оценка!B363</f>
        <v>804200О.99.0.ББ52АЕ52000</v>
      </c>
      <c r="B299" s="944" t="s">
        <v>139</v>
      </c>
      <c r="C299" s="944" t="s">
        <v>139</v>
      </c>
      <c r="D299" s="944" t="s">
        <v>152</v>
      </c>
      <c r="E299" s="944" t="s">
        <v>140</v>
      </c>
      <c r="F299" s="938"/>
      <c r="G299" s="932" t="s">
        <v>453</v>
      </c>
      <c r="H299" s="933"/>
      <c r="I299" s="933"/>
      <c r="J299" s="933"/>
      <c r="K299" s="934"/>
      <c r="L299" s="279" t="s">
        <v>45</v>
      </c>
      <c r="M299" s="71">
        <v>744</v>
      </c>
      <c r="N299" s="353">
        <f>Оценка!H363</f>
        <v>28</v>
      </c>
      <c r="O299" s="353">
        <f>Оценка!I363</f>
        <v>26.4</v>
      </c>
      <c r="P299" s="345">
        <v>10</v>
      </c>
      <c r="Q299" s="345">
        <f t="shared" si="96"/>
        <v>0</v>
      </c>
      <c r="R299" s="70"/>
      <c r="S299" s="927">
        <v>41</v>
      </c>
    </row>
    <row r="300" spans="1:19" ht="41.25" customHeight="1">
      <c r="A300" s="942"/>
      <c r="B300" s="945"/>
      <c r="C300" s="945"/>
      <c r="D300" s="945"/>
      <c r="E300" s="945"/>
      <c r="F300" s="939"/>
      <c r="G300" s="950" t="s">
        <v>71</v>
      </c>
      <c r="H300" s="951"/>
      <c r="I300" s="951"/>
      <c r="J300" s="951"/>
      <c r="K300" s="952"/>
      <c r="L300" s="69" t="s">
        <v>45</v>
      </c>
      <c r="M300" s="71">
        <v>744</v>
      </c>
      <c r="N300" s="353">
        <f>Оценка!H364</f>
        <v>3.1</v>
      </c>
      <c r="O300" s="353">
        <f>Оценка!I364</f>
        <v>12.4</v>
      </c>
      <c r="P300" s="345">
        <v>10</v>
      </c>
      <c r="Q300" s="352">
        <f t="shared" si="96"/>
        <v>0</v>
      </c>
      <c r="R300" s="317"/>
      <c r="S300" s="927"/>
    </row>
    <row r="301" spans="1:19" ht="41.25" customHeight="1">
      <c r="A301" s="943"/>
      <c r="B301" s="946"/>
      <c r="C301" s="946"/>
      <c r="D301" s="946"/>
      <c r="E301" s="946"/>
      <c r="F301" s="940"/>
      <c r="G301" s="953" t="s">
        <v>22</v>
      </c>
      <c r="H301" s="954"/>
      <c r="I301" s="954"/>
      <c r="J301" s="954"/>
      <c r="K301" s="955"/>
      <c r="L301" s="312" t="s">
        <v>45</v>
      </c>
      <c r="M301" s="313">
        <v>744</v>
      </c>
      <c r="N301" s="354">
        <f>Оценка!H365</f>
        <v>100</v>
      </c>
      <c r="O301" s="354">
        <f>Оценка!I365</f>
        <v>100</v>
      </c>
      <c r="P301" s="350">
        <v>10</v>
      </c>
      <c r="Q301" s="351">
        <f t="shared" si="96"/>
        <v>0</v>
      </c>
      <c r="R301" s="318"/>
      <c r="S301" s="927"/>
    </row>
    <row r="302" spans="1:19" s="155" customFormat="1" ht="41.25" customHeight="1">
      <c r="A302" s="941" t="str">
        <f>Оценка!B367</f>
        <v>804200О.99.0.ББ52АЕ76000</v>
      </c>
      <c r="B302" s="944" t="s">
        <v>139</v>
      </c>
      <c r="C302" s="944" t="s">
        <v>139</v>
      </c>
      <c r="D302" s="944" t="s">
        <v>89</v>
      </c>
      <c r="E302" s="944" t="s">
        <v>140</v>
      </c>
      <c r="F302" s="938"/>
      <c r="G302" s="932" t="s">
        <v>453</v>
      </c>
      <c r="H302" s="933"/>
      <c r="I302" s="933"/>
      <c r="J302" s="933"/>
      <c r="K302" s="934"/>
      <c r="L302" s="279" t="s">
        <v>45</v>
      </c>
      <c r="M302" s="71">
        <v>744</v>
      </c>
      <c r="N302" s="353">
        <f>Оценка!H367</f>
        <v>19.3</v>
      </c>
      <c r="O302" s="353">
        <f>Оценка!I367</f>
        <v>18.5</v>
      </c>
      <c r="P302" s="345">
        <v>10</v>
      </c>
      <c r="Q302" s="345">
        <f t="shared" ref="Q302" si="98">IF(N302=0,0,IF(O302*100/N302-100&gt;=-10,0,O302*100/N302-100+10))</f>
        <v>0</v>
      </c>
      <c r="R302" s="70"/>
      <c r="S302" s="927">
        <v>42</v>
      </c>
    </row>
    <row r="303" spans="1:19" ht="41.25" customHeight="1">
      <c r="A303" s="942"/>
      <c r="B303" s="945"/>
      <c r="C303" s="945"/>
      <c r="D303" s="945"/>
      <c r="E303" s="945"/>
      <c r="F303" s="939"/>
      <c r="G303" s="950" t="s">
        <v>71</v>
      </c>
      <c r="H303" s="951"/>
      <c r="I303" s="951"/>
      <c r="J303" s="951"/>
      <c r="K303" s="952"/>
      <c r="L303" s="162" t="s">
        <v>45</v>
      </c>
      <c r="M303" s="71">
        <v>744</v>
      </c>
      <c r="N303" s="353">
        <f>Оценка!H368</f>
        <v>21.4</v>
      </c>
      <c r="O303" s="353">
        <f>Оценка!I368</f>
        <v>35.1</v>
      </c>
      <c r="P303" s="345">
        <v>10</v>
      </c>
      <c r="Q303" s="352">
        <f t="shared" si="96"/>
        <v>0</v>
      </c>
      <c r="R303" s="317"/>
      <c r="S303" s="927"/>
    </row>
    <row r="304" spans="1:19" ht="41.25" customHeight="1">
      <c r="A304" s="943"/>
      <c r="B304" s="946"/>
      <c r="C304" s="946"/>
      <c r="D304" s="946"/>
      <c r="E304" s="946"/>
      <c r="F304" s="940"/>
      <c r="G304" s="953" t="s">
        <v>22</v>
      </c>
      <c r="H304" s="954"/>
      <c r="I304" s="954"/>
      <c r="J304" s="954"/>
      <c r="K304" s="955"/>
      <c r="L304" s="312" t="s">
        <v>45</v>
      </c>
      <c r="M304" s="313">
        <v>744</v>
      </c>
      <c r="N304" s="354">
        <f>Оценка!H369</f>
        <v>100</v>
      </c>
      <c r="O304" s="354">
        <f>Оценка!I369</f>
        <v>100</v>
      </c>
      <c r="P304" s="350">
        <v>10</v>
      </c>
      <c r="Q304" s="351">
        <f t="shared" si="96"/>
        <v>0</v>
      </c>
      <c r="R304" s="318"/>
      <c r="S304" s="927"/>
    </row>
    <row r="305" spans="1:19" s="155" customFormat="1" ht="41.25" customHeight="1">
      <c r="A305" s="941" t="str">
        <f>Оценка!B371</f>
        <v>804200О.99.0.ББ52АЖ00000</v>
      </c>
      <c r="B305" s="947" t="s">
        <v>139</v>
      </c>
      <c r="C305" s="944" t="s">
        <v>139</v>
      </c>
      <c r="D305" s="944" t="s">
        <v>153</v>
      </c>
      <c r="E305" s="944" t="s">
        <v>140</v>
      </c>
      <c r="F305" s="938"/>
      <c r="G305" s="932" t="s">
        <v>453</v>
      </c>
      <c r="H305" s="933"/>
      <c r="I305" s="933"/>
      <c r="J305" s="933"/>
      <c r="K305" s="934"/>
      <c r="L305" s="279" t="s">
        <v>45</v>
      </c>
      <c r="M305" s="71">
        <v>744</v>
      </c>
      <c r="N305" s="353">
        <f>Оценка!H371</f>
        <v>0.7</v>
      </c>
      <c r="O305" s="353">
        <f>Оценка!I371</f>
        <v>1.1000000000000001</v>
      </c>
      <c r="P305" s="345">
        <v>10</v>
      </c>
      <c r="Q305" s="345">
        <f t="shared" si="96"/>
        <v>0</v>
      </c>
      <c r="R305" s="70"/>
      <c r="S305" s="927">
        <v>43</v>
      </c>
    </row>
    <row r="306" spans="1:19" ht="28.5" customHeight="1">
      <c r="A306" s="942"/>
      <c r="B306" s="948"/>
      <c r="C306" s="945"/>
      <c r="D306" s="945"/>
      <c r="E306" s="945"/>
      <c r="F306" s="939"/>
      <c r="G306" s="950" t="s">
        <v>71</v>
      </c>
      <c r="H306" s="951"/>
      <c r="I306" s="951"/>
      <c r="J306" s="951"/>
      <c r="K306" s="952"/>
      <c r="L306" s="69" t="s">
        <v>45</v>
      </c>
      <c r="M306" s="71">
        <v>744</v>
      </c>
      <c r="N306" s="353">
        <f>Оценка!H372</f>
        <v>9.1</v>
      </c>
      <c r="O306" s="353">
        <f>Оценка!I372</f>
        <v>0</v>
      </c>
      <c r="P306" s="345">
        <v>10</v>
      </c>
      <c r="Q306" s="345">
        <f t="shared" si="96"/>
        <v>-90</v>
      </c>
      <c r="R306" s="646" t="s">
        <v>501</v>
      </c>
      <c r="S306" s="927"/>
    </row>
    <row r="307" spans="1:19" ht="28.5" customHeight="1">
      <c r="A307" s="943"/>
      <c r="B307" s="949"/>
      <c r="C307" s="946"/>
      <c r="D307" s="946"/>
      <c r="E307" s="946"/>
      <c r="F307" s="940"/>
      <c r="G307" s="953" t="s">
        <v>22</v>
      </c>
      <c r="H307" s="954"/>
      <c r="I307" s="954"/>
      <c r="J307" s="954"/>
      <c r="K307" s="955"/>
      <c r="L307" s="312" t="s">
        <v>45</v>
      </c>
      <c r="M307" s="313">
        <v>744</v>
      </c>
      <c r="N307" s="354">
        <f>Оценка!H373</f>
        <v>100</v>
      </c>
      <c r="O307" s="354">
        <f>Оценка!I373</f>
        <v>100</v>
      </c>
      <c r="P307" s="350">
        <v>10</v>
      </c>
      <c r="Q307" s="350">
        <f t="shared" si="96"/>
        <v>0</v>
      </c>
      <c r="R307" s="318"/>
      <c r="S307" s="927"/>
    </row>
    <row r="308" spans="1:19" s="155" customFormat="1" ht="41.25" customHeight="1">
      <c r="A308" s="941" t="str">
        <f>Оценка!B375</f>
        <v>804200О.99.0.ББ52АЖ24000</v>
      </c>
      <c r="B308" s="944" t="s">
        <v>139</v>
      </c>
      <c r="C308" s="944" t="s">
        <v>139</v>
      </c>
      <c r="D308" s="944" t="s">
        <v>359</v>
      </c>
      <c r="E308" s="944" t="s">
        <v>140</v>
      </c>
      <c r="F308" s="938"/>
      <c r="G308" s="932" t="s">
        <v>453</v>
      </c>
      <c r="H308" s="933"/>
      <c r="I308" s="933"/>
      <c r="J308" s="933"/>
      <c r="K308" s="934"/>
      <c r="L308" s="279" t="s">
        <v>45</v>
      </c>
      <c r="M308" s="71">
        <v>744</v>
      </c>
      <c r="N308" s="353">
        <f>Оценка!H375</f>
        <v>18.899999999999999</v>
      </c>
      <c r="O308" s="353">
        <f>Оценка!I375</f>
        <v>18.100000000000001</v>
      </c>
      <c r="P308" s="345">
        <v>10</v>
      </c>
      <c r="Q308" s="345">
        <f t="shared" ref="Q308" si="99">IF(N308=0,0,IF(O308*100/N308-100&gt;=-10,0,O308*100/N308-100+10))</f>
        <v>0</v>
      </c>
      <c r="R308" s="70"/>
      <c r="S308" s="927">
        <v>44</v>
      </c>
    </row>
    <row r="309" spans="1:19" ht="36.75" customHeight="1">
      <c r="A309" s="942"/>
      <c r="B309" s="945"/>
      <c r="C309" s="945"/>
      <c r="D309" s="945"/>
      <c r="E309" s="945"/>
      <c r="F309" s="939"/>
      <c r="G309" s="950" t="s">
        <v>71</v>
      </c>
      <c r="H309" s="951"/>
      <c r="I309" s="951"/>
      <c r="J309" s="951"/>
      <c r="K309" s="952"/>
      <c r="L309" s="69" t="s">
        <v>45</v>
      </c>
      <c r="M309" s="71">
        <v>744</v>
      </c>
      <c r="N309" s="353">
        <f>Оценка!H376</f>
        <v>13.7</v>
      </c>
      <c r="O309" s="353">
        <f>Оценка!I376</f>
        <v>19.2</v>
      </c>
      <c r="P309" s="315">
        <v>10</v>
      </c>
      <c r="Q309" s="315">
        <f t="shared" si="96"/>
        <v>0</v>
      </c>
      <c r="R309" s="317"/>
      <c r="S309" s="927"/>
    </row>
    <row r="310" spans="1:19" ht="36.75" customHeight="1">
      <c r="A310" s="943"/>
      <c r="B310" s="946"/>
      <c r="C310" s="946"/>
      <c r="D310" s="946"/>
      <c r="E310" s="946"/>
      <c r="F310" s="940"/>
      <c r="G310" s="953" t="s">
        <v>22</v>
      </c>
      <c r="H310" s="954"/>
      <c r="I310" s="954"/>
      <c r="J310" s="954"/>
      <c r="K310" s="955"/>
      <c r="L310" s="312" t="s">
        <v>45</v>
      </c>
      <c r="M310" s="313">
        <v>744</v>
      </c>
      <c r="N310" s="354">
        <f>Оценка!H377</f>
        <v>100</v>
      </c>
      <c r="O310" s="354">
        <f>Оценка!I377</f>
        <v>100</v>
      </c>
      <c r="P310" s="316">
        <v>10</v>
      </c>
      <c r="Q310" s="316">
        <f t="shared" si="96"/>
        <v>0</v>
      </c>
      <c r="R310" s="318"/>
      <c r="S310" s="927"/>
    </row>
    <row r="311" spans="1:19" s="155" customFormat="1" ht="41.25" hidden="1" customHeight="1">
      <c r="A311" s="935" t="str">
        <f>Оценка!B379</f>
        <v>804200О.99.0.ББ52АЖ48000</v>
      </c>
      <c r="B311" s="936" t="s">
        <v>139</v>
      </c>
      <c r="C311" s="936" t="s">
        <v>139</v>
      </c>
      <c r="D311" s="936" t="s">
        <v>139</v>
      </c>
      <c r="E311" s="936" t="s">
        <v>140</v>
      </c>
      <c r="F311" s="937"/>
      <c r="G311" s="932" t="s">
        <v>453</v>
      </c>
      <c r="H311" s="933"/>
      <c r="I311" s="933"/>
      <c r="J311" s="933"/>
      <c r="K311" s="934"/>
      <c r="L311" s="279" t="s">
        <v>45</v>
      </c>
      <c r="M311" s="71">
        <v>744</v>
      </c>
      <c r="N311" s="353">
        <f>Оценка!H379</f>
        <v>0</v>
      </c>
      <c r="O311" s="353">
        <f>Оценка!I379</f>
        <v>0</v>
      </c>
      <c r="P311" s="345">
        <v>10</v>
      </c>
      <c r="Q311" s="345">
        <f t="shared" si="96"/>
        <v>0</v>
      </c>
      <c r="R311" s="70"/>
      <c r="S311" s="927">
        <v>45</v>
      </c>
    </row>
    <row r="312" spans="1:19" ht="36.75" hidden="1" customHeight="1">
      <c r="A312" s="935"/>
      <c r="B312" s="936"/>
      <c r="C312" s="936"/>
      <c r="D312" s="936"/>
      <c r="E312" s="936"/>
      <c r="F312" s="937"/>
      <c r="G312" s="950" t="s">
        <v>71</v>
      </c>
      <c r="H312" s="951"/>
      <c r="I312" s="951"/>
      <c r="J312" s="951"/>
      <c r="K312" s="952"/>
      <c r="L312" s="69" t="s">
        <v>45</v>
      </c>
      <c r="M312" s="71">
        <v>744</v>
      </c>
      <c r="N312" s="353">
        <f>Оценка!H380</f>
        <v>0</v>
      </c>
      <c r="O312" s="353">
        <f>Оценка!I380</f>
        <v>0</v>
      </c>
      <c r="P312" s="315">
        <v>10</v>
      </c>
      <c r="Q312" s="315">
        <f t="shared" si="96"/>
        <v>0</v>
      </c>
      <c r="R312" s="317"/>
      <c r="S312" s="927"/>
    </row>
    <row r="313" spans="1:19" ht="36.75" hidden="1" customHeight="1">
      <c r="A313" s="935"/>
      <c r="B313" s="936"/>
      <c r="C313" s="936"/>
      <c r="D313" s="936"/>
      <c r="E313" s="936"/>
      <c r="F313" s="937"/>
      <c r="G313" s="953" t="s">
        <v>22</v>
      </c>
      <c r="H313" s="954"/>
      <c r="I313" s="954"/>
      <c r="J313" s="954"/>
      <c r="K313" s="955"/>
      <c r="L313" s="312" t="s">
        <v>45</v>
      </c>
      <c r="M313" s="313">
        <v>744</v>
      </c>
      <c r="N313" s="354">
        <f>Оценка!H381</f>
        <v>0</v>
      </c>
      <c r="O313" s="354">
        <f>Оценка!I381</f>
        <v>0</v>
      </c>
      <c r="P313" s="316">
        <v>10</v>
      </c>
      <c r="Q313" s="316">
        <f t="shared" si="96"/>
        <v>0</v>
      </c>
      <c r="R313" s="318"/>
      <c r="S313" s="927"/>
    </row>
    <row r="316" spans="1:19" ht="18.75" customHeight="1">
      <c r="A316" s="1090" t="s">
        <v>144</v>
      </c>
      <c r="B316" s="1090"/>
      <c r="C316" s="1090"/>
      <c r="D316" s="1090"/>
      <c r="E316" s="1090"/>
      <c r="F316" s="1090"/>
      <c r="G316" s="1090"/>
      <c r="H316" s="1090"/>
      <c r="I316" s="1090"/>
      <c r="J316" s="1090"/>
      <c r="K316" s="1090"/>
      <c r="L316" s="1090"/>
      <c r="M316" s="1090"/>
      <c r="N316" s="1090"/>
      <c r="O316" s="1090"/>
      <c r="P316" s="1090"/>
      <c r="Q316" s="72"/>
      <c r="R316" s="72"/>
      <c r="S316" s="336"/>
    </row>
    <row r="317" spans="1:19">
      <c r="A317" s="347"/>
      <c r="B317" s="348"/>
      <c r="C317" s="348"/>
      <c r="D317" s="348"/>
      <c r="E317" s="348"/>
      <c r="F317" s="348"/>
      <c r="G317" s="347"/>
      <c r="H317" s="347"/>
      <c r="I317" s="347"/>
      <c r="J317" s="347"/>
      <c r="K317" s="347"/>
      <c r="L317" s="347"/>
      <c r="M317" s="347"/>
      <c r="N317" s="347"/>
      <c r="O317" s="347"/>
      <c r="P317" s="347"/>
      <c r="Q317" s="72"/>
      <c r="R317" s="72"/>
      <c r="S317" s="336"/>
    </row>
    <row r="318" spans="1:19" ht="27" customHeight="1">
      <c r="A318" s="944" t="s">
        <v>123</v>
      </c>
      <c r="B318" s="1017" t="s">
        <v>124</v>
      </c>
      <c r="C318" s="1034"/>
      <c r="D318" s="1018"/>
      <c r="E318" s="1017" t="s">
        <v>125</v>
      </c>
      <c r="F318" s="1018"/>
      <c r="G318" s="1035" t="s">
        <v>145</v>
      </c>
      <c r="H318" s="1036"/>
      <c r="I318" s="1036"/>
      <c r="J318" s="1036"/>
      <c r="K318" s="1036"/>
      <c r="L318" s="1036"/>
      <c r="M318" s="1036"/>
      <c r="N318" s="1036"/>
      <c r="O318" s="1036"/>
      <c r="P318" s="1036"/>
      <c r="Q318" s="1037"/>
      <c r="R318" s="936" t="s">
        <v>146</v>
      </c>
    </row>
    <row r="319" spans="1:19" ht="30" customHeight="1">
      <c r="A319" s="945"/>
      <c r="B319" s="944" t="s">
        <v>127</v>
      </c>
      <c r="C319" s="944" t="s">
        <v>127</v>
      </c>
      <c r="D319" s="944" t="s">
        <v>127</v>
      </c>
      <c r="E319" s="944" t="s">
        <v>127</v>
      </c>
      <c r="F319" s="944" t="s">
        <v>127</v>
      </c>
      <c r="G319" s="944" t="s">
        <v>128</v>
      </c>
      <c r="H319" s="1017" t="s">
        <v>129</v>
      </c>
      <c r="I319" s="1034"/>
      <c r="J319" s="944" t="s">
        <v>130</v>
      </c>
      <c r="K319" s="944" t="s">
        <v>131</v>
      </c>
      <c r="L319" s="1035" t="s">
        <v>132</v>
      </c>
      <c r="M319" s="1037"/>
      <c r="N319" s="1035" t="s">
        <v>133</v>
      </c>
      <c r="O319" s="1037"/>
      <c r="P319" s="936" t="s">
        <v>134</v>
      </c>
      <c r="Q319" s="936"/>
      <c r="R319" s="936"/>
    </row>
    <row r="320" spans="1:19" ht="20.25" customHeight="1">
      <c r="A320" s="1016"/>
      <c r="B320" s="1016"/>
      <c r="C320" s="1016"/>
      <c r="D320" s="1016"/>
      <c r="E320" s="1016"/>
      <c r="F320" s="1016"/>
      <c r="G320" s="1084"/>
      <c r="H320" s="324" t="s">
        <v>135</v>
      </c>
      <c r="I320" s="324" t="s">
        <v>136</v>
      </c>
      <c r="J320" s="1016"/>
      <c r="K320" s="1016"/>
      <c r="L320" s="1038"/>
      <c r="M320" s="1039"/>
      <c r="N320" s="1038"/>
      <c r="O320" s="1039"/>
      <c r="P320" s="936"/>
      <c r="Q320" s="936"/>
      <c r="R320" s="936"/>
    </row>
    <row r="321" spans="1:19" ht="38.25" customHeight="1">
      <c r="A321" s="70">
        <v>1</v>
      </c>
      <c r="B321" s="70">
        <v>2</v>
      </c>
      <c r="C321" s="70">
        <v>3</v>
      </c>
      <c r="D321" s="70">
        <v>4</v>
      </c>
      <c r="E321" s="70">
        <v>5</v>
      </c>
      <c r="F321" s="70">
        <v>6</v>
      </c>
      <c r="G321" s="70">
        <v>7</v>
      </c>
      <c r="H321" s="70">
        <v>8</v>
      </c>
      <c r="I321" s="70">
        <v>9</v>
      </c>
      <c r="J321" s="70">
        <v>10</v>
      </c>
      <c r="K321" s="70">
        <v>11</v>
      </c>
      <c r="L321" s="1054">
        <v>12</v>
      </c>
      <c r="M321" s="1055"/>
      <c r="N321" s="1054">
        <v>13</v>
      </c>
      <c r="O321" s="1055"/>
      <c r="P321" s="1054">
        <v>14</v>
      </c>
      <c r="Q321" s="1055"/>
      <c r="R321" s="70">
        <v>16</v>
      </c>
    </row>
    <row r="322" spans="1:19" ht="39" customHeight="1">
      <c r="A322" s="325" t="str">
        <f>A293</f>
        <v>804200О.99.0.ББ52АЕ04000</v>
      </c>
      <c r="B322" s="325" t="str">
        <f>B293</f>
        <v>не указано</v>
      </c>
      <c r="C322" s="325" t="str">
        <f>C293</f>
        <v>не указано</v>
      </c>
      <c r="D322" s="325" t="str">
        <f>D293</f>
        <v>технической</v>
      </c>
      <c r="E322" s="325" t="str">
        <f>E293</f>
        <v>очная</v>
      </c>
      <c r="F322" s="317"/>
      <c r="G322" s="324" t="s">
        <v>155</v>
      </c>
      <c r="H322" s="324" t="s">
        <v>154</v>
      </c>
      <c r="I322" s="327">
        <v>539</v>
      </c>
      <c r="J322" s="315">
        <f>Оценка!H358</f>
        <v>1488</v>
      </c>
      <c r="K322" s="315">
        <f>Оценка!I358</f>
        <v>1476</v>
      </c>
      <c r="L322" s="960">
        <v>10</v>
      </c>
      <c r="M322" s="961"/>
      <c r="N322" s="1091">
        <f t="shared" ref="N322" si="100">IF(K322*100/J322-100&gt;=-10,0,K322*100/J322-100+10)</f>
        <v>0</v>
      </c>
      <c r="O322" s="1092"/>
      <c r="P322" s="1051"/>
      <c r="Q322" s="1052"/>
      <c r="R322" s="68"/>
      <c r="S322" s="319">
        <v>39</v>
      </c>
    </row>
    <row r="323" spans="1:19" ht="30.75" customHeight="1">
      <c r="A323" s="325" t="str">
        <f>A296</f>
        <v>804200О.99.0.ББ52АЕ28000</v>
      </c>
      <c r="B323" s="325" t="str">
        <f>B296</f>
        <v>не указано</v>
      </c>
      <c r="C323" s="325" t="str">
        <f>C296</f>
        <v>не указано</v>
      </c>
      <c r="D323" s="325" t="str">
        <f>D296</f>
        <v>естественнонаучной</v>
      </c>
      <c r="E323" s="325" t="str">
        <f>E296</f>
        <v>очная</v>
      </c>
      <c r="F323" s="317"/>
      <c r="G323" s="324" t="s">
        <v>155</v>
      </c>
      <c r="H323" s="324" t="s">
        <v>154</v>
      </c>
      <c r="I323" s="327">
        <v>539</v>
      </c>
      <c r="J323" s="315">
        <f>Оценка!H362</f>
        <v>4593</v>
      </c>
      <c r="K323" s="315">
        <f>Оценка!I362</f>
        <v>3503</v>
      </c>
      <c r="L323" s="960">
        <v>10</v>
      </c>
      <c r="M323" s="961"/>
      <c r="N323" s="1091">
        <f>IF(K323*100/J323-100&gt;=-10,0,K323*100/J323-100+10)</f>
        <v>-13.731765730459401</v>
      </c>
      <c r="O323" s="1092"/>
      <c r="P323" s="1051" t="s">
        <v>501</v>
      </c>
      <c r="Q323" s="1052"/>
      <c r="R323" s="68"/>
      <c r="S323" s="319">
        <v>40</v>
      </c>
    </row>
    <row r="324" spans="1:19" ht="30.75" customHeight="1">
      <c r="A324" s="325" t="str">
        <f>A299</f>
        <v>804200О.99.0.ББ52АЕ52000</v>
      </c>
      <c r="B324" s="325" t="str">
        <f>B299</f>
        <v>не указано</v>
      </c>
      <c r="C324" s="325" t="str">
        <f>C299</f>
        <v>не указано</v>
      </c>
      <c r="D324" s="325" t="str">
        <f>D299</f>
        <v>физкультурно-спортивной</v>
      </c>
      <c r="E324" s="325" t="str">
        <f>E299</f>
        <v>очная</v>
      </c>
      <c r="F324" s="317"/>
      <c r="G324" s="324" t="s">
        <v>155</v>
      </c>
      <c r="H324" s="324" t="s">
        <v>154</v>
      </c>
      <c r="I324" s="327">
        <v>539</v>
      </c>
      <c r="J324" s="315">
        <f>Оценка!H366</f>
        <v>37316</v>
      </c>
      <c r="K324" s="315">
        <f>Оценка!I366</f>
        <v>26325</v>
      </c>
      <c r="L324" s="960">
        <v>10</v>
      </c>
      <c r="M324" s="961"/>
      <c r="N324" s="1091">
        <f t="shared" ref="N324:N328" si="101">IF(K324*100/J324-100&gt;=-10,0,K324*100/J324-100+10)</f>
        <v>-19.453853574874046</v>
      </c>
      <c r="O324" s="1092"/>
      <c r="P324" s="1051" t="s">
        <v>501</v>
      </c>
      <c r="Q324" s="1052"/>
      <c r="R324" s="68"/>
      <c r="S324" s="319">
        <v>41</v>
      </c>
    </row>
    <row r="325" spans="1:19" ht="30.75" customHeight="1">
      <c r="A325" s="325" t="str">
        <f>A302</f>
        <v>804200О.99.0.ББ52АЕ76000</v>
      </c>
      <c r="B325" s="325" t="str">
        <f>B302</f>
        <v>не указано</v>
      </c>
      <c r="C325" s="325" t="str">
        <f>C302</f>
        <v>не указано</v>
      </c>
      <c r="D325" s="325" t="str">
        <f>D302</f>
        <v>художественной</v>
      </c>
      <c r="E325" s="325" t="str">
        <f>E302</f>
        <v>очная</v>
      </c>
      <c r="F325" s="317"/>
      <c r="G325" s="324" t="s">
        <v>155</v>
      </c>
      <c r="H325" s="324" t="s">
        <v>154</v>
      </c>
      <c r="I325" s="327">
        <v>539</v>
      </c>
      <c r="J325" s="315">
        <f>Оценка!H370</f>
        <v>24924</v>
      </c>
      <c r="K325" s="315">
        <f>Оценка!I370</f>
        <v>15417</v>
      </c>
      <c r="L325" s="960">
        <v>10</v>
      </c>
      <c r="M325" s="961"/>
      <c r="N325" s="1091">
        <f>IF(K325*100/J325-100&gt;=-10,0,K325*100/J325-100+10)</f>
        <v>-28.143957631198845</v>
      </c>
      <c r="O325" s="1092"/>
      <c r="P325" s="1051" t="s">
        <v>501</v>
      </c>
      <c r="Q325" s="1052"/>
      <c r="R325" s="68"/>
      <c r="S325" s="319">
        <v>42</v>
      </c>
    </row>
    <row r="326" spans="1:19" ht="30.75" customHeight="1">
      <c r="A326" s="325" t="str">
        <f>A305</f>
        <v>804200О.99.0.ББ52АЖ00000</v>
      </c>
      <c r="B326" s="325" t="str">
        <f>B305</f>
        <v>не указано</v>
      </c>
      <c r="C326" s="325" t="str">
        <f>C305</f>
        <v>не указано</v>
      </c>
      <c r="D326" s="325" t="str">
        <f>D305</f>
        <v>туристско-краеведческой</v>
      </c>
      <c r="E326" s="325" t="str">
        <f>E305</f>
        <v>очная</v>
      </c>
      <c r="F326" s="317"/>
      <c r="G326" s="324" t="s">
        <v>155</v>
      </c>
      <c r="H326" s="324" t="s">
        <v>154</v>
      </c>
      <c r="I326" s="327">
        <v>539</v>
      </c>
      <c r="J326" s="315">
        <f>Оценка!H374</f>
        <v>372</v>
      </c>
      <c r="K326" s="315">
        <f>Оценка!I374</f>
        <v>363</v>
      </c>
      <c r="L326" s="960">
        <v>10</v>
      </c>
      <c r="M326" s="961"/>
      <c r="N326" s="1091">
        <f>IF(K326*100/J326-100&gt;=-10,0,K326*100/J326-100+10)</f>
        <v>0</v>
      </c>
      <c r="O326" s="1092"/>
      <c r="P326" s="1051" t="s">
        <v>501</v>
      </c>
      <c r="Q326" s="1052"/>
      <c r="R326" s="68"/>
      <c r="S326" s="319">
        <v>43</v>
      </c>
    </row>
    <row r="327" spans="1:19" ht="30.75" customHeight="1">
      <c r="A327" s="325" t="str">
        <f>A308</f>
        <v>804200О.99.0.ББ52АЖ24000</v>
      </c>
      <c r="B327" s="325" t="str">
        <f>B308</f>
        <v>не указано</v>
      </c>
      <c r="C327" s="325" t="str">
        <f>C308</f>
        <v>не указано</v>
      </c>
      <c r="D327" s="325" t="str">
        <f>D308</f>
        <v>cоциально-гуманитарной</v>
      </c>
      <c r="E327" s="325" t="str">
        <f>E308</f>
        <v>очная</v>
      </c>
      <c r="F327" s="317"/>
      <c r="G327" s="324" t="s">
        <v>155</v>
      </c>
      <c r="H327" s="324" t="s">
        <v>154</v>
      </c>
      <c r="I327" s="327">
        <v>539</v>
      </c>
      <c r="J327" s="315">
        <f>Оценка!H378</f>
        <v>21040</v>
      </c>
      <c r="K327" s="315">
        <f>Оценка!I378</f>
        <v>14017</v>
      </c>
      <c r="L327" s="960">
        <v>10</v>
      </c>
      <c r="M327" s="961"/>
      <c r="N327" s="1091">
        <f t="shared" ref="N327" si="102">IF(K327*100/J327-100&gt;=-10,0,K327*100/J327-100+10)</f>
        <v>-23.379277566539926</v>
      </c>
      <c r="O327" s="1092"/>
      <c r="P327" s="1051" t="s">
        <v>501</v>
      </c>
      <c r="Q327" s="1052"/>
      <c r="R327" s="68"/>
      <c r="S327" s="319">
        <v>44</v>
      </c>
    </row>
    <row r="328" spans="1:19" ht="30.75" hidden="1" customHeight="1">
      <c r="A328" s="325" t="str">
        <f>A311</f>
        <v>804200О.99.0.ББ52АЖ48000</v>
      </c>
      <c r="B328" s="325" t="str">
        <f>B311</f>
        <v>не указано</v>
      </c>
      <c r="C328" s="325" t="str">
        <f>C311</f>
        <v>не указано</v>
      </c>
      <c r="D328" s="325" t="str">
        <f>D311</f>
        <v>не указано</v>
      </c>
      <c r="E328" s="325" t="str">
        <f>E311</f>
        <v>очная</v>
      </c>
      <c r="F328" s="317"/>
      <c r="G328" s="324" t="s">
        <v>155</v>
      </c>
      <c r="H328" s="324" t="s">
        <v>154</v>
      </c>
      <c r="I328" s="327">
        <v>539</v>
      </c>
      <c r="J328" s="315">
        <f>Оценка!H382</f>
        <v>0</v>
      </c>
      <c r="K328" s="315">
        <f>Оценка!I382</f>
        <v>0</v>
      </c>
      <c r="L328" s="960">
        <v>10</v>
      </c>
      <c r="M328" s="961"/>
      <c r="N328" s="1091" t="e">
        <f t="shared" si="101"/>
        <v>#DIV/0!</v>
      </c>
      <c r="O328" s="1092"/>
      <c r="P328" s="1051"/>
      <c r="Q328" s="1052"/>
      <c r="R328" s="68"/>
      <c r="S328" s="319">
        <v>45</v>
      </c>
    </row>
    <row r="329" spans="1:19">
      <c r="A329" s="150"/>
      <c r="B329" s="67"/>
      <c r="C329" s="67"/>
      <c r="D329" s="67"/>
      <c r="E329" s="67"/>
      <c r="F329" s="67"/>
      <c r="G329" s="151"/>
      <c r="H329" s="151"/>
      <c r="I329" s="152"/>
      <c r="J329" s="153"/>
      <c r="K329" s="153"/>
      <c r="L329" s="154"/>
      <c r="M329" s="154"/>
      <c r="N329" s="154"/>
      <c r="O329" s="154"/>
      <c r="P329" s="151"/>
      <c r="Q329" s="151"/>
      <c r="R329" s="67"/>
    </row>
    <row r="330" spans="1:19">
      <c r="A330" s="150"/>
      <c r="B330" s="67"/>
      <c r="C330" s="67"/>
      <c r="D330" s="67"/>
      <c r="E330" s="67"/>
      <c r="F330" s="67"/>
      <c r="G330" s="151"/>
      <c r="H330" s="151"/>
      <c r="I330" s="152"/>
      <c r="J330" s="153"/>
      <c r="K330" s="153"/>
      <c r="L330" s="154"/>
      <c r="M330" s="154"/>
      <c r="N330" s="154"/>
      <c r="O330" s="154"/>
      <c r="P330" s="151"/>
      <c r="Q330" s="151"/>
      <c r="R330" s="67"/>
    </row>
    <row r="331" spans="1:19" s="356" customFormat="1" ht="20.25" hidden="1" customHeight="1">
      <c r="A331" s="343" t="s">
        <v>260</v>
      </c>
      <c r="B331" s="343"/>
      <c r="C331" s="343"/>
      <c r="D331" s="343"/>
      <c r="E331" s="343"/>
      <c r="F331" s="343"/>
      <c r="G331" s="343"/>
      <c r="H331" s="343"/>
      <c r="I331" s="343"/>
      <c r="J331" s="343"/>
      <c r="K331" s="343"/>
      <c r="L331" s="343"/>
      <c r="M331" s="343"/>
      <c r="N331" s="343"/>
      <c r="O331" s="343"/>
      <c r="P331" s="343"/>
      <c r="Q331" s="343"/>
      <c r="R331" s="343"/>
      <c r="S331" s="355"/>
    </row>
    <row r="332" spans="1:19" s="356" customFormat="1" ht="20.25" hidden="1" customHeight="1">
      <c r="A332" s="995" t="s">
        <v>360</v>
      </c>
      <c r="B332" s="995"/>
      <c r="C332" s="995"/>
      <c r="D332" s="995"/>
      <c r="E332" s="995"/>
      <c r="F332" s="995"/>
      <c r="G332" s="995"/>
      <c r="H332" s="995"/>
      <c r="I332" s="995"/>
      <c r="J332" s="995"/>
      <c r="K332" s="995"/>
      <c r="L332" s="995"/>
      <c r="M332" s="995"/>
      <c r="N332" s="995"/>
      <c r="O332" s="995"/>
      <c r="P332" s="996" t="s">
        <v>120</v>
      </c>
      <c r="Q332" s="997"/>
      <c r="R332" s="1093" t="s">
        <v>364</v>
      </c>
      <c r="S332" s="357"/>
    </row>
    <row r="333" spans="1:19" s="356" customFormat="1" ht="20.25" hidden="1" customHeight="1">
      <c r="A333" s="995" t="s">
        <v>349</v>
      </c>
      <c r="B333" s="995"/>
      <c r="C333" s="995"/>
      <c r="D333" s="995"/>
      <c r="E333" s="995"/>
      <c r="F333" s="995"/>
      <c r="G333" s="995"/>
      <c r="H333" s="995"/>
      <c r="I333" s="995"/>
      <c r="J333" s="995"/>
      <c r="K333" s="995"/>
      <c r="L333" s="995"/>
      <c r="M333" s="995"/>
      <c r="N333" s="995"/>
      <c r="O333" s="995"/>
      <c r="P333" s="996"/>
      <c r="Q333" s="997"/>
      <c r="R333" s="1094"/>
      <c r="S333" s="357"/>
    </row>
    <row r="334" spans="1:19" s="356" customFormat="1" ht="20.25" hidden="1" customHeight="1">
      <c r="A334" s="980" t="s">
        <v>121</v>
      </c>
      <c r="B334" s="980"/>
      <c r="C334" s="980"/>
      <c r="D334" s="980"/>
      <c r="E334" s="980"/>
      <c r="F334" s="980"/>
      <c r="G334" s="980"/>
      <c r="H334" s="980"/>
      <c r="I334" s="980"/>
      <c r="J334" s="980"/>
      <c r="K334" s="980"/>
      <c r="L334" s="980"/>
      <c r="M334" s="980"/>
      <c r="N334" s="980"/>
      <c r="O334" s="980"/>
      <c r="P334" s="980"/>
      <c r="Q334" s="980"/>
      <c r="R334" s="980"/>
      <c r="S334" s="980"/>
    </row>
    <row r="335" spans="1:19" s="356" customFormat="1" ht="20.25" hidden="1" customHeight="1">
      <c r="A335" s="980" t="s">
        <v>122</v>
      </c>
      <c r="B335" s="980"/>
      <c r="C335" s="980"/>
      <c r="D335" s="980"/>
      <c r="E335" s="980"/>
      <c r="F335" s="980"/>
      <c r="G335" s="980"/>
      <c r="H335" s="980"/>
      <c r="I335" s="980"/>
      <c r="J335" s="980"/>
      <c r="K335" s="980"/>
      <c r="L335" s="980"/>
      <c r="M335" s="980"/>
      <c r="N335" s="980"/>
      <c r="O335" s="980"/>
      <c r="P335" s="980"/>
      <c r="Q335" s="980"/>
      <c r="R335" s="980"/>
      <c r="S335" s="980"/>
    </row>
    <row r="336" spans="1:19" s="155" customFormat="1" ht="33" hidden="1" customHeight="1">
      <c r="A336" s="966" t="s">
        <v>123</v>
      </c>
      <c r="B336" s="966" t="s">
        <v>124</v>
      </c>
      <c r="C336" s="981"/>
      <c r="D336" s="981"/>
      <c r="E336" s="966" t="s">
        <v>125</v>
      </c>
      <c r="F336" s="966"/>
      <c r="G336" s="966" t="s">
        <v>126</v>
      </c>
      <c r="H336" s="966"/>
      <c r="I336" s="966"/>
      <c r="J336" s="966"/>
      <c r="K336" s="966"/>
      <c r="L336" s="966"/>
      <c r="M336" s="966"/>
      <c r="N336" s="966"/>
      <c r="O336" s="966"/>
      <c r="P336" s="966"/>
      <c r="Q336" s="966"/>
      <c r="R336" s="966"/>
      <c r="S336" s="337"/>
    </row>
    <row r="337" spans="1:19" s="155" customFormat="1" ht="28.5" hidden="1" customHeight="1">
      <c r="A337" s="966"/>
      <c r="B337" s="966" t="s">
        <v>127</v>
      </c>
      <c r="C337" s="966" t="s">
        <v>127</v>
      </c>
      <c r="D337" s="966" t="s">
        <v>127</v>
      </c>
      <c r="E337" s="966" t="s">
        <v>127</v>
      </c>
      <c r="F337" s="966" t="s">
        <v>127</v>
      </c>
      <c r="G337" s="966" t="s">
        <v>128</v>
      </c>
      <c r="H337" s="966"/>
      <c r="I337" s="966"/>
      <c r="J337" s="966"/>
      <c r="K337" s="966"/>
      <c r="L337" s="966" t="s">
        <v>129</v>
      </c>
      <c r="M337" s="966"/>
      <c r="N337" s="966" t="s">
        <v>130</v>
      </c>
      <c r="O337" s="966" t="s">
        <v>131</v>
      </c>
      <c r="P337" s="966" t="s">
        <v>132</v>
      </c>
      <c r="Q337" s="966" t="s">
        <v>133</v>
      </c>
      <c r="R337" s="966" t="s">
        <v>134</v>
      </c>
      <c r="S337" s="337"/>
    </row>
    <row r="338" spans="1:19" s="155" customFormat="1" ht="31.5" hidden="1" customHeight="1">
      <c r="A338" s="966"/>
      <c r="B338" s="966"/>
      <c r="C338" s="966"/>
      <c r="D338" s="966"/>
      <c r="E338" s="966"/>
      <c r="F338" s="966"/>
      <c r="G338" s="966"/>
      <c r="H338" s="966"/>
      <c r="I338" s="966"/>
      <c r="J338" s="966"/>
      <c r="K338" s="966"/>
      <c r="L338" s="358" t="s">
        <v>135</v>
      </c>
      <c r="M338" s="359" t="s">
        <v>136</v>
      </c>
      <c r="N338" s="966"/>
      <c r="O338" s="966"/>
      <c r="P338" s="966"/>
      <c r="Q338" s="966"/>
      <c r="R338" s="966"/>
      <c r="S338" s="337"/>
    </row>
    <row r="339" spans="1:19" s="155" customFormat="1" ht="18.75" hidden="1" customHeight="1">
      <c r="A339" s="159">
        <v>1</v>
      </c>
      <c r="B339" s="159">
        <v>2</v>
      </c>
      <c r="C339" s="159">
        <v>3</v>
      </c>
      <c r="D339" s="159">
        <v>4</v>
      </c>
      <c r="E339" s="159">
        <v>5</v>
      </c>
      <c r="F339" s="159">
        <v>6</v>
      </c>
      <c r="G339" s="985">
        <v>7</v>
      </c>
      <c r="H339" s="985"/>
      <c r="I339" s="985"/>
      <c r="J339" s="985"/>
      <c r="K339" s="985"/>
      <c r="L339" s="159">
        <v>8</v>
      </c>
      <c r="M339" s="159">
        <v>9</v>
      </c>
      <c r="N339" s="159">
        <v>10</v>
      </c>
      <c r="O339" s="159">
        <v>11</v>
      </c>
      <c r="P339" s="159">
        <v>12</v>
      </c>
      <c r="Q339" s="159">
        <v>13</v>
      </c>
      <c r="R339" s="159">
        <v>14</v>
      </c>
      <c r="S339" s="337"/>
    </row>
    <row r="340" spans="1:19" s="155" customFormat="1" ht="36" hidden="1" customHeight="1">
      <c r="A340" s="362" t="str">
        <f>Оценка!$B$389</f>
        <v>560200О.99.0.БА89АА00000</v>
      </c>
      <c r="B340" s="363" t="s">
        <v>139</v>
      </c>
      <c r="C340" s="363" t="s">
        <v>139</v>
      </c>
      <c r="D340" s="363" t="s">
        <v>139</v>
      </c>
      <c r="E340" s="363" t="s">
        <v>361</v>
      </c>
      <c r="F340" s="363"/>
      <c r="G340" s="967" t="s">
        <v>258</v>
      </c>
      <c r="H340" s="967"/>
      <c r="I340" s="967"/>
      <c r="J340" s="967"/>
      <c r="K340" s="967"/>
      <c r="L340" s="158" t="s">
        <v>45</v>
      </c>
      <c r="M340" s="160">
        <v>744</v>
      </c>
      <c r="N340" s="365">
        <f>Оценка!H389</f>
        <v>0</v>
      </c>
      <c r="O340" s="365">
        <f>Оценка!I389</f>
        <v>0</v>
      </c>
      <c r="P340" s="365">
        <v>10</v>
      </c>
      <c r="Q340" s="365">
        <f>IF(N340=0,0,IF(O340*100/N340-100&gt;=-10,0,O340*100/N340-100+10))</f>
        <v>0</v>
      </c>
      <c r="R340" s="157"/>
      <c r="S340" s="374">
        <v>46</v>
      </c>
    </row>
    <row r="341" spans="1:19" s="155" customFormat="1" ht="36" hidden="1" customHeight="1">
      <c r="A341" s="362" t="str">
        <f>Оценка!$B$391</f>
        <v>560200О.99.0.ББ03АА00000</v>
      </c>
      <c r="B341" s="363" t="s">
        <v>139</v>
      </c>
      <c r="C341" s="363" t="s">
        <v>139</v>
      </c>
      <c r="D341" s="363" t="s">
        <v>139</v>
      </c>
      <c r="E341" s="363" t="s">
        <v>362</v>
      </c>
      <c r="F341" s="363"/>
      <c r="G341" s="967" t="s">
        <v>258</v>
      </c>
      <c r="H341" s="967"/>
      <c r="I341" s="967"/>
      <c r="J341" s="967"/>
      <c r="K341" s="967"/>
      <c r="L341" s="280" t="s">
        <v>45</v>
      </c>
      <c r="M341" s="160">
        <v>744</v>
      </c>
      <c r="N341" s="365">
        <f>Оценка!H391</f>
        <v>0</v>
      </c>
      <c r="O341" s="365">
        <f>Оценка!I391</f>
        <v>0</v>
      </c>
      <c r="P341" s="365">
        <v>10</v>
      </c>
      <c r="Q341" s="365">
        <f>IF(N341=0,0,IF(O341*100/N341-100&gt;=-10,0,O341*100/N341-100+10))</f>
        <v>0</v>
      </c>
      <c r="R341" s="157"/>
      <c r="S341" s="374">
        <v>47</v>
      </c>
    </row>
    <row r="342" spans="1:19" s="155" customFormat="1" ht="36" hidden="1" customHeight="1">
      <c r="A342" s="362" t="str">
        <f>Оценка!$B$393</f>
        <v>560200О.99.0.ББ18АА00000</v>
      </c>
      <c r="B342" s="363" t="s">
        <v>139</v>
      </c>
      <c r="C342" s="363" t="s">
        <v>139</v>
      </c>
      <c r="D342" s="363" t="s">
        <v>139</v>
      </c>
      <c r="E342" s="363" t="s">
        <v>363</v>
      </c>
      <c r="F342" s="363"/>
      <c r="G342" s="967" t="s">
        <v>258</v>
      </c>
      <c r="H342" s="967"/>
      <c r="I342" s="967"/>
      <c r="J342" s="967"/>
      <c r="K342" s="967"/>
      <c r="L342" s="280" t="s">
        <v>45</v>
      </c>
      <c r="M342" s="160">
        <v>744</v>
      </c>
      <c r="N342" s="365">
        <f>Оценка!H393</f>
        <v>0</v>
      </c>
      <c r="O342" s="365">
        <f>Оценка!I393</f>
        <v>0</v>
      </c>
      <c r="P342" s="365">
        <v>10</v>
      </c>
      <c r="Q342" s="365">
        <f>IF(N342=0,0,IF(O342*100/N342-100&gt;=-10,0,O342*100/N342-100+10))</f>
        <v>0</v>
      </c>
      <c r="R342" s="157"/>
      <c r="S342" s="374">
        <v>48</v>
      </c>
    </row>
    <row r="343" spans="1:19" s="155" customFormat="1" hidden="1">
      <c r="S343" s="337"/>
    </row>
    <row r="344" spans="1:19" s="155" customFormat="1" hidden="1">
      <c r="S344" s="337"/>
    </row>
    <row r="345" spans="1:19" s="155" customFormat="1" ht="15" hidden="1" customHeight="1">
      <c r="A345" s="970" t="s">
        <v>144</v>
      </c>
      <c r="B345" s="970"/>
      <c r="C345" s="970"/>
      <c r="D345" s="970"/>
      <c r="E345" s="970"/>
      <c r="F345" s="970"/>
      <c r="G345" s="970"/>
      <c r="H345" s="970"/>
      <c r="I345" s="970"/>
      <c r="J345" s="970"/>
      <c r="K345" s="970"/>
      <c r="L345" s="970"/>
      <c r="M345" s="970"/>
      <c r="N345" s="970"/>
      <c r="O345" s="970"/>
      <c r="P345" s="970"/>
      <c r="Q345" s="161"/>
      <c r="R345" s="161"/>
      <c r="S345" s="339"/>
    </row>
    <row r="346" spans="1:19" s="155" customFormat="1" hidden="1">
      <c r="A346" s="366"/>
      <c r="B346" s="367"/>
      <c r="C346" s="367"/>
      <c r="D346" s="367"/>
      <c r="E346" s="367"/>
      <c r="F346" s="367"/>
      <c r="G346" s="366"/>
      <c r="H346" s="366"/>
      <c r="I346" s="366"/>
      <c r="J346" s="366"/>
      <c r="K346" s="366"/>
      <c r="L346" s="366"/>
      <c r="M346" s="366"/>
      <c r="N346" s="366"/>
      <c r="O346" s="366"/>
      <c r="P346" s="366"/>
      <c r="Q346" s="161"/>
      <c r="R346" s="161"/>
      <c r="S346" s="339"/>
    </row>
    <row r="347" spans="1:19" s="155" customFormat="1" ht="41.25" hidden="1" customHeight="1">
      <c r="A347" s="971" t="s">
        <v>123</v>
      </c>
      <c r="B347" s="974" t="s">
        <v>124</v>
      </c>
      <c r="C347" s="975"/>
      <c r="D347" s="976"/>
      <c r="E347" s="974" t="s">
        <v>125</v>
      </c>
      <c r="F347" s="976"/>
      <c r="G347" s="977" t="s">
        <v>145</v>
      </c>
      <c r="H347" s="978"/>
      <c r="I347" s="978"/>
      <c r="J347" s="978"/>
      <c r="K347" s="978"/>
      <c r="L347" s="978"/>
      <c r="M347" s="978"/>
      <c r="N347" s="978"/>
      <c r="O347" s="978"/>
      <c r="P347" s="978"/>
      <c r="Q347" s="979"/>
      <c r="R347" s="966" t="s">
        <v>146</v>
      </c>
      <c r="S347" s="337"/>
    </row>
    <row r="348" spans="1:19" s="155" customFormat="1" ht="26.25" hidden="1" customHeight="1">
      <c r="A348" s="972"/>
      <c r="B348" s="971" t="s">
        <v>127</v>
      </c>
      <c r="C348" s="971" t="s">
        <v>127</v>
      </c>
      <c r="D348" s="971" t="s">
        <v>127</v>
      </c>
      <c r="E348" s="971" t="s">
        <v>127</v>
      </c>
      <c r="F348" s="971" t="s">
        <v>127</v>
      </c>
      <c r="G348" s="971" t="s">
        <v>128</v>
      </c>
      <c r="H348" s="974" t="s">
        <v>129</v>
      </c>
      <c r="I348" s="975"/>
      <c r="J348" s="971" t="s">
        <v>130</v>
      </c>
      <c r="K348" s="971" t="s">
        <v>131</v>
      </c>
      <c r="L348" s="977" t="s">
        <v>132</v>
      </c>
      <c r="M348" s="979"/>
      <c r="N348" s="977" t="s">
        <v>133</v>
      </c>
      <c r="O348" s="979"/>
      <c r="P348" s="966" t="s">
        <v>134</v>
      </c>
      <c r="Q348" s="966"/>
      <c r="R348" s="966"/>
      <c r="S348" s="337"/>
    </row>
    <row r="349" spans="1:19" s="155" customFormat="1" ht="18.75" hidden="1" customHeight="1">
      <c r="A349" s="973"/>
      <c r="B349" s="973"/>
      <c r="C349" s="973"/>
      <c r="D349" s="973"/>
      <c r="E349" s="973"/>
      <c r="F349" s="973"/>
      <c r="G349" s="982"/>
      <c r="H349" s="359" t="s">
        <v>135</v>
      </c>
      <c r="I349" s="359" t="s">
        <v>136</v>
      </c>
      <c r="J349" s="973"/>
      <c r="K349" s="973"/>
      <c r="L349" s="983"/>
      <c r="M349" s="984"/>
      <c r="N349" s="983"/>
      <c r="O349" s="984"/>
      <c r="P349" s="966"/>
      <c r="Q349" s="966"/>
      <c r="R349" s="966"/>
      <c r="S349" s="337"/>
    </row>
    <row r="350" spans="1:19" s="155" customFormat="1" hidden="1">
      <c r="A350" s="159">
        <v>1</v>
      </c>
      <c r="B350" s="159">
        <v>2</v>
      </c>
      <c r="C350" s="159">
        <v>3</v>
      </c>
      <c r="D350" s="159">
        <v>4</v>
      </c>
      <c r="E350" s="159">
        <v>5</v>
      </c>
      <c r="F350" s="159">
        <v>6</v>
      </c>
      <c r="G350" s="159">
        <v>7</v>
      </c>
      <c r="H350" s="159">
        <v>8</v>
      </c>
      <c r="I350" s="159">
        <v>9</v>
      </c>
      <c r="J350" s="159">
        <v>10</v>
      </c>
      <c r="K350" s="159">
        <v>11</v>
      </c>
      <c r="L350" s="956">
        <v>12</v>
      </c>
      <c r="M350" s="957"/>
      <c r="N350" s="956">
        <v>13</v>
      </c>
      <c r="O350" s="957"/>
      <c r="P350" s="956">
        <v>14</v>
      </c>
      <c r="Q350" s="957"/>
      <c r="R350" s="159">
        <v>16</v>
      </c>
      <c r="S350" s="337"/>
    </row>
    <row r="351" spans="1:19" s="155" customFormat="1" ht="23.25" hidden="1" customHeight="1">
      <c r="A351" s="372" t="str">
        <f>A340</f>
        <v>560200О.99.0.БА89АА00000</v>
      </c>
      <c r="B351" s="372" t="str">
        <f t="shared" ref="B351:E351" si="103">B340</f>
        <v>не указано</v>
      </c>
      <c r="C351" s="372" t="str">
        <f t="shared" si="103"/>
        <v>не указано</v>
      </c>
      <c r="D351" s="372" t="str">
        <f t="shared" si="103"/>
        <v>не указано</v>
      </c>
      <c r="E351" s="372" t="str">
        <f t="shared" si="103"/>
        <v>НОО</v>
      </c>
      <c r="F351" s="364"/>
      <c r="G351" s="359" t="s">
        <v>44</v>
      </c>
      <c r="H351" s="359" t="s">
        <v>18</v>
      </c>
      <c r="I351" s="373">
        <v>792</v>
      </c>
      <c r="J351" s="364">
        <f>Оценка!H390</f>
        <v>0</v>
      </c>
      <c r="K351" s="364">
        <f>Оценка!I390</f>
        <v>0</v>
      </c>
      <c r="L351" s="958">
        <v>10</v>
      </c>
      <c r="M351" s="959"/>
      <c r="N351" s="960" t="e">
        <f t="shared" ref="N351" si="104">IF(K351*100/J351-100&gt;=-10,0,K351*100/J351-100+10)</f>
        <v>#DIV/0!</v>
      </c>
      <c r="O351" s="961"/>
      <c r="P351" s="968"/>
      <c r="Q351" s="969"/>
      <c r="R351" s="157"/>
      <c r="S351" s="374">
        <v>46</v>
      </c>
    </row>
    <row r="352" spans="1:19" s="155" customFormat="1" ht="23.25" hidden="1" customHeight="1">
      <c r="A352" s="372" t="str">
        <f>A341</f>
        <v>560200О.99.0.ББ03АА00000</v>
      </c>
      <c r="B352" s="372" t="str">
        <f t="shared" ref="B352:E352" si="105">B341</f>
        <v>не указано</v>
      </c>
      <c r="C352" s="372" t="str">
        <f t="shared" si="105"/>
        <v>не указано</v>
      </c>
      <c r="D352" s="372" t="str">
        <f t="shared" si="105"/>
        <v>не указано</v>
      </c>
      <c r="E352" s="372" t="str">
        <f t="shared" si="105"/>
        <v>ООО</v>
      </c>
      <c r="F352" s="364"/>
      <c r="G352" s="359" t="s">
        <v>44</v>
      </c>
      <c r="H352" s="359" t="s">
        <v>18</v>
      </c>
      <c r="I352" s="373">
        <v>792</v>
      </c>
      <c r="J352" s="364">
        <f>Оценка!H392</f>
        <v>0</v>
      </c>
      <c r="K352" s="364">
        <f>Оценка!I392</f>
        <v>0</v>
      </c>
      <c r="L352" s="958">
        <v>10</v>
      </c>
      <c r="M352" s="959"/>
      <c r="N352" s="960" t="e">
        <f t="shared" ref="N352" si="106">IF(K352*100/J352-100&gt;=-10,0,K352*100/J352-100+10)</f>
        <v>#DIV/0!</v>
      </c>
      <c r="O352" s="961"/>
      <c r="P352" s="968"/>
      <c r="Q352" s="969"/>
      <c r="R352" s="157"/>
      <c r="S352" s="374">
        <v>47</v>
      </c>
    </row>
    <row r="353" spans="1:19" s="155" customFormat="1" ht="23.25" hidden="1" customHeight="1">
      <c r="A353" s="372" t="str">
        <f>A342</f>
        <v>560200О.99.0.ББ18АА00000</v>
      </c>
      <c r="B353" s="372" t="str">
        <f t="shared" ref="B353:E353" si="107">B342</f>
        <v>не указано</v>
      </c>
      <c r="C353" s="372" t="str">
        <f t="shared" si="107"/>
        <v>не указано</v>
      </c>
      <c r="D353" s="372" t="str">
        <f t="shared" si="107"/>
        <v>не указано</v>
      </c>
      <c r="E353" s="372" t="str">
        <f t="shared" si="107"/>
        <v>СОО</v>
      </c>
      <c r="F353" s="364"/>
      <c r="G353" s="359" t="s">
        <v>44</v>
      </c>
      <c r="H353" s="359" t="s">
        <v>18</v>
      </c>
      <c r="I353" s="373">
        <v>792</v>
      </c>
      <c r="J353" s="364">
        <f>Оценка!H394</f>
        <v>0</v>
      </c>
      <c r="K353" s="364">
        <f>Оценка!I394</f>
        <v>0</v>
      </c>
      <c r="L353" s="958">
        <v>10</v>
      </c>
      <c r="M353" s="959"/>
      <c r="N353" s="960" t="e">
        <f t="shared" ref="N353" si="108">IF(K353*100/J353-100&gt;=-10,0,K353*100/J353-100+10)</f>
        <v>#DIV/0!</v>
      </c>
      <c r="O353" s="961"/>
      <c r="P353" s="968"/>
      <c r="Q353" s="969"/>
      <c r="R353" s="157"/>
      <c r="S353" s="374">
        <v>48</v>
      </c>
    </row>
    <row r="354" spans="1:19" s="155" customFormat="1" ht="23.25" hidden="1" customHeight="1">
      <c r="A354" s="357"/>
      <c r="B354" s="357"/>
      <c r="C354" s="357"/>
      <c r="D354" s="357"/>
      <c r="E354" s="357"/>
      <c r="F354" s="375"/>
      <c r="G354" s="376"/>
      <c r="H354" s="376"/>
      <c r="I354" s="377"/>
      <c r="J354" s="375"/>
      <c r="K354" s="375"/>
      <c r="L354" s="378"/>
      <c r="M354" s="378"/>
      <c r="N354" s="349"/>
      <c r="O354" s="349"/>
      <c r="P354" s="379"/>
      <c r="Q354" s="379"/>
      <c r="R354" s="156"/>
      <c r="S354" s="338"/>
    </row>
    <row r="355" spans="1:19" hidden="1">
      <c r="A355" s="150"/>
      <c r="B355" s="67"/>
      <c r="C355" s="67"/>
      <c r="D355" s="67"/>
      <c r="E355" s="67"/>
      <c r="F355" s="67"/>
      <c r="G355" s="151"/>
      <c r="H355" s="151"/>
      <c r="I355" s="152"/>
      <c r="J355" s="153"/>
      <c r="K355" s="153"/>
      <c r="L355" s="154"/>
      <c r="M355" s="154"/>
      <c r="N355" s="154"/>
      <c r="O355" s="154"/>
      <c r="P355" s="151"/>
      <c r="Q355" s="151"/>
      <c r="R355" s="67"/>
    </row>
    <row r="356" spans="1:19" s="356" customFormat="1" ht="18" hidden="1" customHeight="1">
      <c r="A356" s="343" t="s">
        <v>261</v>
      </c>
      <c r="B356" s="343"/>
      <c r="C356" s="343"/>
      <c r="D356" s="343"/>
      <c r="E356" s="343"/>
      <c r="F356" s="343"/>
      <c r="G356" s="343"/>
      <c r="H356" s="343"/>
      <c r="I356" s="343"/>
      <c r="J356" s="343"/>
      <c r="K356" s="343"/>
      <c r="L356" s="343"/>
      <c r="M356" s="343"/>
      <c r="N356" s="343"/>
      <c r="O356" s="343"/>
      <c r="P356" s="343"/>
      <c r="Q356" s="343"/>
      <c r="R356" s="343"/>
      <c r="S356" s="355"/>
    </row>
    <row r="357" spans="1:19" s="356" customFormat="1" ht="18" hidden="1" customHeight="1">
      <c r="A357" s="995" t="s">
        <v>365</v>
      </c>
      <c r="B357" s="995"/>
      <c r="C357" s="995"/>
      <c r="D357" s="995"/>
      <c r="E357" s="995"/>
      <c r="F357" s="995"/>
      <c r="G357" s="995"/>
      <c r="H357" s="995"/>
      <c r="I357" s="995"/>
      <c r="J357" s="995"/>
      <c r="K357" s="995"/>
      <c r="L357" s="995"/>
      <c r="M357" s="995"/>
      <c r="N357" s="995"/>
      <c r="O357" s="995"/>
      <c r="P357" s="1095" t="s">
        <v>120</v>
      </c>
      <c r="Q357" s="1096"/>
      <c r="R357" s="998" t="s">
        <v>368</v>
      </c>
      <c r="S357" s="357"/>
    </row>
    <row r="358" spans="1:19" s="356" customFormat="1" ht="18" hidden="1" customHeight="1">
      <c r="A358" s="995" t="s">
        <v>349</v>
      </c>
      <c r="B358" s="995"/>
      <c r="C358" s="995"/>
      <c r="D358" s="995"/>
      <c r="E358" s="995"/>
      <c r="F358" s="995"/>
      <c r="G358" s="995"/>
      <c r="H358" s="995"/>
      <c r="I358" s="995"/>
      <c r="J358" s="995"/>
      <c r="K358" s="995"/>
      <c r="L358" s="995"/>
      <c r="M358" s="995"/>
      <c r="N358" s="995"/>
      <c r="O358" s="995"/>
      <c r="P358" s="1095"/>
      <c r="Q358" s="1096"/>
      <c r="R358" s="999"/>
      <c r="S358" s="357"/>
    </row>
    <row r="359" spans="1:19" s="356" customFormat="1" ht="18" hidden="1" customHeight="1">
      <c r="A359" s="980" t="s">
        <v>121</v>
      </c>
      <c r="B359" s="980"/>
      <c r="C359" s="980"/>
      <c r="D359" s="980"/>
      <c r="E359" s="980"/>
      <c r="F359" s="980"/>
      <c r="G359" s="980"/>
      <c r="H359" s="980"/>
      <c r="I359" s="980"/>
      <c r="J359" s="980"/>
      <c r="K359" s="980"/>
      <c r="L359" s="980"/>
      <c r="M359" s="980"/>
      <c r="N359" s="980"/>
      <c r="O359" s="980"/>
      <c r="P359" s="980"/>
      <c r="Q359" s="980"/>
      <c r="R359" s="980"/>
      <c r="S359" s="980"/>
    </row>
    <row r="360" spans="1:19" s="356" customFormat="1" ht="18" hidden="1" customHeight="1">
      <c r="A360" s="980" t="s">
        <v>122</v>
      </c>
      <c r="B360" s="980"/>
      <c r="C360" s="980"/>
      <c r="D360" s="980"/>
      <c r="E360" s="980"/>
      <c r="F360" s="980"/>
      <c r="G360" s="980"/>
      <c r="H360" s="980"/>
      <c r="I360" s="980"/>
      <c r="J360" s="980"/>
      <c r="K360" s="980"/>
      <c r="L360" s="980"/>
      <c r="M360" s="980"/>
      <c r="N360" s="980"/>
      <c r="O360" s="980"/>
      <c r="P360" s="980"/>
      <c r="Q360" s="980"/>
      <c r="R360" s="980"/>
      <c r="S360" s="980"/>
    </row>
    <row r="361" spans="1:19" s="155" customFormat="1" ht="24" hidden="1" customHeight="1">
      <c r="A361" s="987" t="s">
        <v>123</v>
      </c>
      <c r="B361" s="987" t="s">
        <v>124</v>
      </c>
      <c r="C361" s="1097"/>
      <c r="D361" s="1097"/>
      <c r="E361" s="987" t="s">
        <v>125</v>
      </c>
      <c r="F361" s="987"/>
      <c r="G361" s="987" t="s">
        <v>126</v>
      </c>
      <c r="H361" s="987"/>
      <c r="I361" s="987"/>
      <c r="J361" s="987"/>
      <c r="K361" s="987"/>
      <c r="L361" s="987"/>
      <c r="M361" s="987"/>
      <c r="N361" s="987"/>
      <c r="O361" s="987"/>
      <c r="P361" s="987"/>
      <c r="Q361" s="987"/>
      <c r="R361" s="987"/>
      <c r="S361" s="337"/>
    </row>
    <row r="362" spans="1:19" s="155" customFormat="1" hidden="1">
      <c r="A362" s="987"/>
      <c r="B362" s="987" t="s">
        <v>127</v>
      </c>
      <c r="C362" s="987" t="s">
        <v>127</v>
      </c>
      <c r="D362" s="987" t="s">
        <v>127</v>
      </c>
      <c r="E362" s="987" t="s">
        <v>127</v>
      </c>
      <c r="F362" s="987" t="s">
        <v>127</v>
      </c>
      <c r="G362" s="987" t="s">
        <v>128</v>
      </c>
      <c r="H362" s="987"/>
      <c r="I362" s="987"/>
      <c r="J362" s="987"/>
      <c r="K362" s="987"/>
      <c r="L362" s="987" t="s">
        <v>129</v>
      </c>
      <c r="M362" s="987"/>
      <c r="N362" s="987" t="s">
        <v>130</v>
      </c>
      <c r="O362" s="987" t="s">
        <v>131</v>
      </c>
      <c r="P362" s="987" t="s">
        <v>132</v>
      </c>
      <c r="Q362" s="987" t="s">
        <v>133</v>
      </c>
      <c r="R362" s="987" t="s">
        <v>134</v>
      </c>
      <c r="S362" s="337"/>
    </row>
    <row r="363" spans="1:19" s="155" customFormat="1" ht="22.5" hidden="1">
      <c r="A363" s="987"/>
      <c r="B363" s="987"/>
      <c r="C363" s="987"/>
      <c r="D363" s="987"/>
      <c r="E363" s="987"/>
      <c r="F363" s="987"/>
      <c r="G363" s="987"/>
      <c r="H363" s="987"/>
      <c r="I363" s="987"/>
      <c r="J363" s="987"/>
      <c r="K363" s="987"/>
      <c r="L363" s="157" t="s">
        <v>135</v>
      </c>
      <c r="M363" s="158" t="s">
        <v>136</v>
      </c>
      <c r="N363" s="987"/>
      <c r="O363" s="987"/>
      <c r="P363" s="987"/>
      <c r="Q363" s="987"/>
      <c r="R363" s="987"/>
      <c r="S363" s="337"/>
    </row>
    <row r="364" spans="1:19" s="155" customFormat="1" hidden="1">
      <c r="A364" s="159">
        <v>1</v>
      </c>
      <c r="B364" s="159">
        <v>2</v>
      </c>
      <c r="C364" s="159">
        <v>3</v>
      </c>
      <c r="D364" s="159">
        <v>4</v>
      </c>
      <c r="E364" s="159">
        <v>5</v>
      </c>
      <c r="F364" s="159">
        <v>6</v>
      </c>
      <c r="G364" s="985">
        <v>7</v>
      </c>
      <c r="H364" s="985"/>
      <c r="I364" s="985"/>
      <c r="J364" s="985"/>
      <c r="K364" s="985"/>
      <c r="L364" s="159">
        <v>8</v>
      </c>
      <c r="M364" s="159">
        <v>9</v>
      </c>
      <c r="N364" s="159">
        <v>10</v>
      </c>
      <c r="O364" s="159">
        <v>11</v>
      </c>
      <c r="P364" s="159">
        <v>12</v>
      </c>
      <c r="Q364" s="159">
        <v>13</v>
      </c>
      <c r="R364" s="159">
        <v>14</v>
      </c>
      <c r="S364" s="337"/>
    </row>
    <row r="365" spans="1:19" s="155" customFormat="1" ht="35.25" hidden="1" customHeight="1">
      <c r="A365" s="964" t="str">
        <f>Оценка!B383</f>
        <v>552315О.99.0.БА83АА04000</v>
      </c>
      <c r="B365" s="966" t="s">
        <v>188</v>
      </c>
      <c r="C365" s="966" t="s">
        <v>86</v>
      </c>
      <c r="D365" s="966" t="s">
        <v>86</v>
      </c>
      <c r="E365" s="966"/>
      <c r="F365" s="966"/>
      <c r="G365" s="967" t="s">
        <v>341</v>
      </c>
      <c r="H365" s="967"/>
      <c r="I365" s="967"/>
      <c r="J365" s="967"/>
      <c r="K365" s="967"/>
      <c r="L365" s="158" t="s">
        <v>45</v>
      </c>
      <c r="M365" s="160">
        <v>744</v>
      </c>
      <c r="N365" s="364">
        <f>Оценка!H383</f>
        <v>0</v>
      </c>
      <c r="O365" s="364">
        <f>Оценка!I383</f>
        <v>0</v>
      </c>
      <c r="P365" s="364">
        <v>10</v>
      </c>
      <c r="Q365" s="364">
        <f t="shared" ref="Q365" si="109">IF(N365=0,0,IF(O365*100/N365-100&gt;=-10,0,O365*100/N365-100+10))</f>
        <v>0</v>
      </c>
      <c r="R365" s="157"/>
      <c r="S365" s="928">
        <v>49</v>
      </c>
    </row>
    <row r="366" spans="1:19" s="155" customFormat="1" ht="35.25" hidden="1" customHeight="1">
      <c r="A366" s="965"/>
      <c r="B366" s="966"/>
      <c r="C366" s="966"/>
      <c r="D366" s="966"/>
      <c r="E366" s="966"/>
      <c r="F366" s="966"/>
      <c r="G366" s="967" t="s">
        <v>342</v>
      </c>
      <c r="H366" s="967"/>
      <c r="I366" s="967"/>
      <c r="J366" s="967"/>
      <c r="K366" s="967"/>
      <c r="L366" s="158" t="s">
        <v>45</v>
      </c>
      <c r="M366" s="160">
        <v>744</v>
      </c>
      <c r="N366" s="364">
        <f>Оценка!H384</f>
        <v>0</v>
      </c>
      <c r="O366" s="364">
        <f>Оценка!I384</f>
        <v>0</v>
      </c>
      <c r="P366" s="364">
        <v>10</v>
      </c>
      <c r="Q366" s="364">
        <f>IF(N366=0,0,IF(O366*100/N366-100&gt;=-10,0,O366*100/N366-100+10))</f>
        <v>0</v>
      </c>
      <c r="R366" s="157"/>
      <c r="S366" s="928"/>
    </row>
    <row r="367" spans="1:19" s="155" customFormat="1" ht="35.25" hidden="1" customHeight="1">
      <c r="A367" s="964" t="str">
        <f>Оценка!B386</f>
        <v>559019О.99.0.ББ12АА03000</v>
      </c>
      <c r="B367" s="966" t="s">
        <v>86</v>
      </c>
      <c r="C367" s="966" t="s">
        <v>86</v>
      </c>
      <c r="D367" s="966" t="s">
        <v>86</v>
      </c>
      <c r="E367" s="966"/>
      <c r="F367" s="966"/>
      <c r="G367" s="967" t="s">
        <v>341</v>
      </c>
      <c r="H367" s="967"/>
      <c r="I367" s="967"/>
      <c r="J367" s="967"/>
      <c r="K367" s="967"/>
      <c r="L367" s="280" t="s">
        <v>45</v>
      </c>
      <c r="M367" s="160">
        <v>744</v>
      </c>
      <c r="N367" s="364">
        <f>Оценка!H386</f>
        <v>0</v>
      </c>
      <c r="O367" s="364">
        <f>Оценка!I386</f>
        <v>0</v>
      </c>
      <c r="P367" s="364">
        <v>10</v>
      </c>
      <c r="Q367" s="364">
        <f t="shared" ref="Q367" si="110">IF(N367=0,0,IF(O367*100/N367-100&gt;=-10,0,O367*100/N367-100+10))</f>
        <v>0</v>
      </c>
      <c r="R367" s="157"/>
      <c r="S367" s="928">
        <v>50</v>
      </c>
    </row>
    <row r="368" spans="1:19" s="155" customFormat="1" ht="35.25" hidden="1" customHeight="1">
      <c r="A368" s="965"/>
      <c r="B368" s="966"/>
      <c r="C368" s="966"/>
      <c r="D368" s="966"/>
      <c r="E368" s="966"/>
      <c r="F368" s="966"/>
      <c r="G368" s="967" t="s">
        <v>342</v>
      </c>
      <c r="H368" s="967"/>
      <c r="I368" s="967"/>
      <c r="J368" s="967"/>
      <c r="K368" s="967"/>
      <c r="L368" s="280" t="s">
        <v>45</v>
      </c>
      <c r="M368" s="160">
        <v>744</v>
      </c>
      <c r="N368" s="364">
        <f>Оценка!H387</f>
        <v>0</v>
      </c>
      <c r="O368" s="364">
        <f>Оценка!I387</f>
        <v>0</v>
      </c>
      <c r="P368" s="364">
        <v>10</v>
      </c>
      <c r="Q368" s="364">
        <f>IF(N368=0,0,IF(O368*100/N368-100&gt;=-10,0,O368*100/N368-100+10))</f>
        <v>0</v>
      </c>
      <c r="R368" s="157"/>
      <c r="S368" s="928"/>
    </row>
    <row r="369" spans="1:19" s="155" customFormat="1" hidden="1">
      <c r="S369" s="337"/>
    </row>
    <row r="370" spans="1:19" s="155" customFormat="1" hidden="1">
      <c r="S370" s="337"/>
    </row>
    <row r="371" spans="1:19" s="155" customFormat="1" ht="21" hidden="1" customHeight="1">
      <c r="A371" s="970" t="s">
        <v>144</v>
      </c>
      <c r="B371" s="970"/>
      <c r="C371" s="970"/>
      <c r="D371" s="970"/>
      <c r="E371" s="970"/>
      <c r="F371" s="970"/>
      <c r="G371" s="970"/>
      <c r="H371" s="970"/>
      <c r="I371" s="970"/>
      <c r="J371" s="970"/>
      <c r="K371" s="970"/>
      <c r="L371" s="970"/>
      <c r="M371" s="970"/>
      <c r="N371" s="970"/>
      <c r="O371" s="970"/>
      <c r="P371" s="970"/>
      <c r="Q371" s="161"/>
      <c r="R371" s="161"/>
      <c r="S371" s="339"/>
    </row>
    <row r="372" spans="1:19" s="155" customFormat="1" hidden="1">
      <c r="A372" s="366"/>
      <c r="B372" s="367"/>
      <c r="C372" s="367"/>
      <c r="D372" s="367"/>
      <c r="E372" s="367"/>
      <c r="F372" s="367"/>
      <c r="G372" s="366"/>
      <c r="H372" s="366"/>
      <c r="I372" s="366"/>
      <c r="J372" s="366"/>
      <c r="K372" s="366"/>
      <c r="L372" s="366"/>
      <c r="M372" s="366"/>
      <c r="N372" s="366"/>
      <c r="O372" s="366"/>
      <c r="P372" s="366"/>
      <c r="Q372" s="161"/>
      <c r="R372" s="161"/>
      <c r="S372" s="339"/>
    </row>
    <row r="373" spans="1:19" s="155" customFormat="1" ht="26.25" hidden="1" customHeight="1">
      <c r="A373" s="971" t="s">
        <v>123</v>
      </c>
      <c r="B373" s="974" t="s">
        <v>124</v>
      </c>
      <c r="C373" s="975"/>
      <c r="D373" s="976"/>
      <c r="E373" s="974" t="s">
        <v>125</v>
      </c>
      <c r="F373" s="976"/>
      <c r="G373" s="977" t="s">
        <v>145</v>
      </c>
      <c r="H373" s="978"/>
      <c r="I373" s="978"/>
      <c r="J373" s="978"/>
      <c r="K373" s="978"/>
      <c r="L373" s="978"/>
      <c r="M373" s="978"/>
      <c r="N373" s="978"/>
      <c r="O373" s="978"/>
      <c r="P373" s="978"/>
      <c r="Q373" s="979"/>
      <c r="R373" s="966" t="s">
        <v>146</v>
      </c>
      <c r="S373" s="337"/>
    </row>
    <row r="374" spans="1:19" s="155" customFormat="1" ht="27" hidden="1" customHeight="1">
      <c r="A374" s="972"/>
      <c r="B374" s="971" t="s">
        <v>127</v>
      </c>
      <c r="C374" s="971" t="s">
        <v>127</v>
      </c>
      <c r="D374" s="971" t="s">
        <v>127</v>
      </c>
      <c r="E374" s="971" t="s">
        <v>127</v>
      </c>
      <c r="F374" s="971" t="s">
        <v>127</v>
      </c>
      <c r="G374" s="971" t="s">
        <v>128</v>
      </c>
      <c r="H374" s="974" t="s">
        <v>129</v>
      </c>
      <c r="I374" s="975"/>
      <c r="J374" s="971" t="s">
        <v>130</v>
      </c>
      <c r="K374" s="971" t="s">
        <v>131</v>
      </c>
      <c r="L374" s="977" t="s">
        <v>132</v>
      </c>
      <c r="M374" s="979"/>
      <c r="N374" s="977" t="s">
        <v>133</v>
      </c>
      <c r="O374" s="979"/>
      <c r="P374" s="966" t="s">
        <v>134</v>
      </c>
      <c r="Q374" s="966"/>
      <c r="R374" s="966"/>
      <c r="S374" s="337"/>
    </row>
    <row r="375" spans="1:19" s="155" customFormat="1" ht="24" hidden="1" customHeight="1">
      <c r="A375" s="973"/>
      <c r="B375" s="973"/>
      <c r="C375" s="973"/>
      <c r="D375" s="973"/>
      <c r="E375" s="973"/>
      <c r="F375" s="973"/>
      <c r="G375" s="982"/>
      <c r="H375" s="359" t="s">
        <v>135</v>
      </c>
      <c r="I375" s="359" t="s">
        <v>136</v>
      </c>
      <c r="J375" s="973"/>
      <c r="K375" s="973"/>
      <c r="L375" s="983"/>
      <c r="M375" s="984"/>
      <c r="N375" s="983"/>
      <c r="O375" s="984"/>
      <c r="P375" s="966"/>
      <c r="Q375" s="966"/>
      <c r="R375" s="966"/>
      <c r="S375" s="337"/>
    </row>
    <row r="376" spans="1:19" s="155" customFormat="1" hidden="1">
      <c r="A376" s="159">
        <v>1</v>
      </c>
      <c r="B376" s="159">
        <v>2</v>
      </c>
      <c r="C376" s="159">
        <v>3</v>
      </c>
      <c r="D376" s="159">
        <v>4</v>
      </c>
      <c r="E376" s="159">
        <v>5</v>
      </c>
      <c r="F376" s="159">
        <v>6</v>
      </c>
      <c r="G376" s="159">
        <v>7</v>
      </c>
      <c r="H376" s="159">
        <v>8</v>
      </c>
      <c r="I376" s="159">
        <v>9</v>
      </c>
      <c r="J376" s="159">
        <v>10</v>
      </c>
      <c r="K376" s="159">
        <v>11</v>
      </c>
      <c r="L376" s="956">
        <v>12</v>
      </c>
      <c r="M376" s="957"/>
      <c r="N376" s="956">
        <v>13</v>
      </c>
      <c r="O376" s="957"/>
      <c r="P376" s="956">
        <v>14</v>
      </c>
      <c r="Q376" s="957"/>
      <c r="R376" s="159">
        <v>16</v>
      </c>
      <c r="S376" s="337"/>
    </row>
    <row r="377" spans="1:19" s="155" customFormat="1" ht="48" hidden="1">
      <c r="A377" s="380" t="str">
        <f>A365</f>
        <v>552315О.99.0.БА83АА04000</v>
      </c>
      <c r="B377" s="380" t="str">
        <f>B365</f>
        <v>Обучающиеся с ограниченными возможностями здоровья</v>
      </c>
      <c r="C377" s="380" t="str">
        <f>C365</f>
        <v>Не указано</v>
      </c>
      <c r="D377" s="380" t="str">
        <f>D365</f>
        <v>Не указано</v>
      </c>
      <c r="E377" s="380"/>
      <c r="F377" s="358"/>
      <c r="G377" s="359" t="s">
        <v>44</v>
      </c>
      <c r="H377" s="359" t="s">
        <v>18</v>
      </c>
      <c r="I377" s="373">
        <v>792</v>
      </c>
      <c r="J377" s="364">
        <f>Оценка!H385</f>
        <v>0</v>
      </c>
      <c r="K377" s="364">
        <f>Оценка!I385</f>
        <v>0</v>
      </c>
      <c r="L377" s="958">
        <v>10</v>
      </c>
      <c r="M377" s="959"/>
      <c r="N377" s="960" t="e">
        <f t="shared" ref="N377" si="111">IF(K377*100/J377-100&gt;=-10,0,K377*100/J377-100+10)</f>
        <v>#DIV/0!</v>
      </c>
      <c r="O377" s="961"/>
      <c r="P377" s="968"/>
      <c r="Q377" s="969"/>
      <c r="R377" s="157"/>
      <c r="S377" s="374">
        <v>49</v>
      </c>
    </row>
    <row r="378" spans="1:19" s="155" customFormat="1" ht="28.5" hidden="1" customHeight="1">
      <c r="A378" s="380" t="str">
        <f>A367</f>
        <v>559019О.99.0.ББ12АА03000</v>
      </c>
      <c r="B378" s="380" t="str">
        <f t="shared" ref="B378:D378" si="112">B367</f>
        <v>Не указано</v>
      </c>
      <c r="C378" s="380" t="str">
        <f t="shared" si="112"/>
        <v>Не указано</v>
      </c>
      <c r="D378" s="380" t="str">
        <f t="shared" si="112"/>
        <v>Не указано</v>
      </c>
      <c r="E378" s="358"/>
      <c r="F378" s="358"/>
      <c r="G378" s="359" t="s">
        <v>44</v>
      </c>
      <c r="H378" s="359" t="s">
        <v>18</v>
      </c>
      <c r="I378" s="373">
        <v>792</v>
      </c>
      <c r="J378" s="364">
        <f>Оценка!H388</f>
        <v>0</v>
      </c>
      <c r="K378" s="364">
        <f>Оценка!I388</f>
        <v>0</v>
      </c>
      <c r="L378" s="958">
        <v>10</v>
      </c>
      <c r="M378" s="959"/>
      <c r="N378" s="960" t="e">
        <f t="shared" ref="N378" si="113">IF(K378*100/J378-100&gt;=-10,0,K378*100/J378-100+10)</f>
        <v>#DIV/0!</v>
      </c>
      <c r="O378" s="961"/>
      <c r="P378" s="968"/>
      <c r="Q378" s="969"/>
      <c r="R378" s="157"/>
      <c r="S378" s="374">
        <v>50</v>
      </c>
    </row>
    <row r="379" spans="1:19" s="155" customFormat="1" ht="15.75" hidden="1">
      <c r="A379" s="368"/>
      <c r="B379" s="156"/>
      <c r="C379" s="156"/>
      <c r="D379" s="156"/>
      <c r="E379" s="156"/>
      <c r="F379" s="156"/>
      <c r="G379" s="360"/>
      <c r="H379" s="360"/>
      <c r="I379" s="361"/>
      <c r="J379" s="369"/>
      <c r="K379" s="369"/>
      <c r="L379" s="370"/>
      <c r="M379" s="370"/>
      <c r="N379" s="371"/>
      <c r="O379" s="371"/>
      <c r="P379" s="360"/>
      <c r="Q379" s="360"/>
      <c r="R379" s="156"/>
      <c r="S379" s="337"/>
    </row>
    <row r="380" spans="1:19" s="155" customFormat="1" ht="15.75">
      <c r="A380" s="368"/>
      <c r="B380" s="156"/>
      <c r="C380" s="156"/>
      <c r="D380" s="156"/>
      <c r="E380" s="156"/>
      <c r="F380" s="156"/>
      <c r="G380" s="360"/>
      <c r="H380" s="360"/>
      <c r="I380" s="361"/>
      <c r="J380" s="369"/>
      <c r="K380" s="369"/>
      <c r="L380" s="370"/>
      <c r="M380" s="370"/>
      <c r="N380" s="371"/>
      <c r="O380" s="371"/>
      <c r="P380" s="360"/>
      <c r="Q380" s="360"/>
      <c r="R380" s="156"/>
      <c r="S380" s="337"/>
    </row>
    <row r="381" spans="1:19" s="356" customFormat="1" ht="15.75" customHeight="1">
      <c r="A381" s="343" t="s">
        <v>384</v>
      </c>
      <c r="B381" s="343"/>
      <c r="C381" s="343"/>
      <c r="D381" s="343"/>
      <c r="E381" s="343"/>
      <c r="F381" s="343"/>
      <c r="G381" s="343"/>
      <c r="H381" s="343"/>
      <c r="I381" s="343"/>
      <c r="J381" s="343"/>
      <c r="K381" s="343"/>
      <c r="L381" s="343"/>
      <c r="M381" s="343"/>
      <c r="N381" s="343"/>
      <c r="O381" s="343"/>
      <c r="P381" s="343"/>
      <c r="Q381" s="343"/>
      <c r="R381" s="343"/>
      <c r="S381" s="355"/>
    </row>
    <row r="382" spans="1:19" s="356" customFormat="1" ht="18.75" customHeight="1">
      <c r="A382" s="995" t="s">
        <v>366</v>
      </c>
      <c r="B382" s="995"/>
      <c r="C382" s="995"/>
      <c r="D382" s="995"/>
      <c r="E382" s="995"/>
      <c r="F382" s="995"/>
      <c r="G382" s="995"/>
      <c r="H382" s="995"/>
      <c r="I382" s="995"/>
      <c r="J382" s="995"/>
      <c r="K382" s="995"/>
      <c r="L382" s="995"/>
      <c r="M382" s="995"/>
      <c r="N382" s="995"/>
      <c r="O382" s="995"/>
      <c r="P382" s="996" t="s">
        <v>120</v>
      </c>
      <c r="Q382" s="997"/>
      <c r="R382" s="998" t="s">
        <v>367</v>
      </c>
      <c r="S382" s="357"/>
    </row>
    <row r="383" spans="1:19" s="356" customFormat="1" ht="15.75" customHeight="1">
      <c r="A383" s="995" t="s">
        <v>349</v>
      </c>
      <c r="B383" s="995"/>
      <c r="C383" s="995"/>
      <c r="D383" s="995"/>
      <c r="E383" s="995"/>
      <c r="F383" s="995"/>
      <c r="G383" s="995"/>
      <c r="H383" s="995"/>
      <c r="I383" s="995"/>
      <c r="J383" s="995"/>
      <c r="K383" s="995"/>
      <c r="L383" s="995"/>
      <c r="M383" s="995"/>
      <c r="N383" s="995"/>
      <c r="O383" s="995"/>
      <c r="P383" s="996"/>
      <c r="Q383" s="997"/>
      <c r="R383" s="999"/>
      <c r="S383" s="357"/>
    </row>
    <row r="384" spans="1:19" s="356" customFormat="1" ht="15.75" customHeight="1">
      <c r="A384" s="980" t="s">
        <v>121</v>
      </c>
      <c r="B384" s="980"/>
      <c r="C384" s="980"/>
      <c r="D384" s="980"/>
      <c r="E384" s="980"/>
      <c r="F384" s="980"/>
      <c r="G384" s="980"/>
      <c r="H384" s="980"/>
      <c r="I384" s="980"/>
      <c r="J384" s="980"/>
      <c r="K384" s="980"/>
      <c r="L384" s="980"/>
      <c r="M384" s="980"/>
      <c r="N384" s="980"/>
      <c r="O384" s="980"/>
      <c r="P384" s="980"/>
      <c r="Q384" s="980"/>
      <c r="R384" s="980"/>
      <c r="S384" s="980"/>
    </row>
    <row r="385" spans="1:19" s="356" customFormat="1" ht="15.75" customHeight="1">
      <c r="A385" s="980" t="s">
        <v>122</v>
      </c>
      <c r="B385" s="980"/>
      <c r="C385" s="980"/>
      <c r="D385" s="980"/>
      <c r="E385" s="980"/>
      <c r="F385" s="980"/>
      <c r="G385" s="980"/>
      <c r="H385" s="980"/>
      <c r="I385" s="980"/>
      <c r="J385" s="980"/>
      <c r="K385" s="980"/>
      <c r="L385" s="980"/>
      <c r="M385" s="980"/>
      <c r="N385" s="980"/>
      <c r="O385" s="980"/>
      <c r="P385" s="980"/>
      <c r="Q385" s="980"/>
      <c r="R385" s="980"/>
      <c r="S385" s="980"/>
    </row>
    <row r="386" spans="1:19" s="155" customFormat="1" ht="24" customHeight="1">
      <c r="A386" s="966" t="s">
        <v>123</v>
      </c>
      <c r="B386" s="966" t="s">
        <v>124</v>
      </c>
      <c r="C386" s="981"/>
      <c r="D386" s="981"/>
      <c r="E386" s="966" t="s">
        <v>125</v>
      </c>
      <c r="F386" s="966"/>
      <c r="G386" s="966" t="s">
        <v>126</v>
      </c>
      <c r="H386" s="966"/>
      <c r="I386" s="966"/>
      <c r="J386" s="966"/>
      <c r="K386" s="966"/>
      <c r="L386" s="966"/>
      <c r="M386" s="966"/>
      <c r="N386" s="966"/>
      <c r="O386" s="966"/>
      <c r="P386" s="966"/>
      <c r="Q386" s="966"/>
      <c r="R386" s="966"/>
      <c r="S386" s="337"/>
    </row>
    <row r="387" spans="1:19" s="155" customFormat="1" ht="12">
      <c r="A387" s="966"/>
      <c r="B387" s="966" t="s">
        <v>127</v>
      </c>
      <c r="C387" s="966" t="s">
        <v>127</v>
      </c>
      <c r="D387" s="966" t="s">
        <v>127</v>
      </c>
      <c r="E387" s="966" t="s">
        <v>127</v>
      </c>
      <c r="F387" s="966" t="s">
        <v>127</v>
      </c>
      <c r="G387" s="966" t="s">
        <v>128</v>
      </c>
      <c r="H387" s="966"/>
      <c r="I387" s="966"/>
      <c r="J387" s="966"/>
      <c r="K387" s="966"/>
      <c r="L387" s="966" t="s">
        <v>129</v>
      </c>
      <c r="M387" s="966"/>
      <c r="N387" s="966" t="s">
        <v>130</v>
      </c>
      <c r="O387" s="966" t="s">
        <v>131</v>
      </c>
      <c r="P387" s="966" t="s">
        <v>132</v>
      </c>
      <c r="Q387" s="966" t="s">
        <v>133</v>
      </c>
      <c r="R387" s="966" t="s">
        <v>134</v>
      </c>
      <c r="S387" s="337"/>
    </row>
    <row r="388" spans="1:19" s="155" customFormat="1" ht="24">
      <c r="A388" s="966"/>
      <c r="B388" s="966"/>
      <c r="C388" s="966"/>
      <c r="D388" s="966"/>
      <c r="E388" s="966"/>
      <c r="F388" s="966"/>
      <c r="G388" s="966"/>
      <c r="H388" s="966"/>
      <c r="I388" s="966"/>
      <c r="J388" s="966"/>
      <c r="K388" s="966"/>
      <c r="L388" s="358" t="s">
        <v>135</v>
      </c>
      <c r="M388" s="359" t="s">
        <v>136</v>
      </c>
      <c r="N388" s="966"/>
      <c r="O388" s="966"/>
      <c r="P388" s="966"/>
      <c r="Q388" s="966"/>
      <c r="R388" s="966"/>
      <c r="S388" s="337"/>
    </row>
    <row r="389" spans="1:19" s="155" customFormat="1">
      <c r="A389" s="281">
        <v>1</v>
      </c>
      <c r="B389" s="281">
        <v>2</v>
      </c>
      <c r="C389" s="281">
        <v>3</v>
      </c>
      <c r="D389" s="281">
        <v>4</v>
      </c>
      <c r="E389" s="281">
        <v>5</v>
      </c>
      <c r="F389" s="281">
        <v>6</v>
      </c>
      <c r="G389" s="985">
        <v>7</v>
      </c>
      <c r="H389" s="985"/>
      <c r="I389" s="985"/>
      <c r="J389" s="985"/>
      <c r="K389" s="985"/>
      <c r="L389" s="281">
        <v>8</v>
      </c>
      <c r="M389" s="281">
        <v>9</v>
      </c>
      <c r="N389" s="281">
        <v>10</v>
      </c>
      <c r="O389" s="281">
        <v>11</v>
      </c>
      <c r="P389" s="281">
        <v>12</v>
      </c>
      <c r="Q389" s="281">
        <v>13</v>
      </c>
      <c r="R389" s="281">
        <v>14</v>
      </c>
      <c r="S389" s="337"/>
    </row>
    <row r="390" spans="1:19" s="155" customFormat="1" ht="3" customHeight="1">
      <c r="A390" s="986" t="str">
        <f>Оценка!B395</f>
        <v>920700О.99.0.АЗ22АА01001</v>
      </c>
      <c r="B390" s="966" t="s">
        <v>288</v>
      </c>
      <c r="C390" s="966"/>
      <c r="D390" s="966"/>
      <c r="E390" s="966" t="s">
        <v>373</v>
      </c>
      <c r="F390" s="987"/>
      <c r="G390" s="967"/>
      <c r="H390" s="967"/>
      <c r="I390" s="967"/>
      <c r="J390" s="967"/>
      <c r="K390" s="967"/>
      <c r="L390" s="280"/>
      <c r="M390" s="160"/>
      <c r="N390" s="364"/>
      <c r="O390" s="364"/>
      <c r="P390" s="364"/>
      <c r="Q390" s="364"/>
      <c r="R390" s="157"/>
      <c r="S390" s="928">
        <v>51</v>
      </c>
    </row>
    <row r="391" spans="1:19" s="155" customFormat="1" ht="35.25" customHeight="1">
      <c r="A391" s="986"/>
      <c r="B391" s="966"/>
      <c r="C391" s="966"/>
      <c r="D391" s="966"/>
      <c r="E391" s="966"/>
      <c r="F391" s="987"/>
      <c r="G391" s="988" t="s">
        <v>290</v>
      </c>
      <c r="H391" s="988"/>
      <c r="I391" s="988"/>
      <c r="J391" s="988"/>
      <c r="K391" s="988"/>
      <c r="L391" s="312" t="s">
        <v>45</v>
      </c>
      <c r="M391" s="313">
        <v>744</v>
      </c>
      <c r="N391" s="316">
        <f>Оценка!H396</f>
        <v>100</v>
      </c>
      <c r="O391" s="316">
        <f>Оценка!I396</f>
        <v>100</v>
      </c>
      <c r="P391" s="316">
        <v>10</v>
      </c>
      <c r="Q391" s="316">
        <f>IF(N391=0,0,IF(O391*100/N391-100&gt;=-10,0,O391*100/N391-100+10))</f>
        <v>0</v>
      </c>
      <c r="R391" s="314"/>
      <c r="S391" s="928"/>
    </row>
    <row r="392" spans="1:19" s="155" customFormat="1" ht="35.25" hidden="1" customHeight="1">
      <c r="A392" s="986" t="str">
        <f>Оценка!B398</f>
        <v>920700О.99.0.АЗ22АА00001</v>
      </c>
      <c r="B392" s="966" t="s">
        <v>288</v>
      </c>
      <c r="C392" s="966"/>
      <c r="D392" s="966"/>
      <c r="E392" s="966" t="s">
        <v>385</v>
      </c>
      <c r="F392" s="987"/>
      <c r="G392" s="989" t="s">
        <v>289</v>
      </c>
      <c r="H392" s="990"/>
      <c r="I392" s="990"/>
      <c r="J392" s="990"/>
      <c r="K392" s="991"/>
      <c r="L392" s="308" t="s">
        <v>45</v>
      </c>
      <c r="M392" s="160">
        <v>744</v>
      </c>
      <c r="N392" s="364">
        <f>Оценка!H398</f>
        <v>0</v>
      </c>
      <c r="O392" s="364">
        <f>Оценка!I398</f>
        <v>0</v>
      </c>
      <c r="P392" s="364">
        <v>10</v>
      </c>
      <c r="Q392" s="364">
        <f t="shared" ref="Q392" si="114">IF(N392=0,0,IF(O392*100/N392-100&gt;=-10,0,O392*100/N392-100+10))</f>
        <v>0</v>
      </c>
      <c r="R392" s="157"/>
      <c r="S392" s="928">
        <v>52</v>
      </c>
    </row>
    <row r="393" spans="1:19" s="155" customFormat="1" ht="35.25" hidden="1" customHeight="1">
      <c r="A393" s="986"/>
      <c r="B393" s="966"/>
      <c r="C393" s="966"/>
      <c r="D393" s="966"/>
      <c r="E393" s="966"/>
      <c r="F393" s="987"/>
      <c r="G393" s="989" t="s">
        <v>374</v>
      </c>
      <c r="H393" s="990"/>
      <c r="I393" s="990"/>
      <c r="J393" s="990"/>
      <c r="K393" s="991"/>
      <c r="L393" s="308" t="s">
        <v>45</v>
      </c>
      <c r="M393" s="160">
        <v>744</v>
      </c>
      <c r="N393" s="364">
        <f>Оценка!H399</f>
        <v>0</v>
      </c>
      <c r="O393" s="364">
        <f>Оценка!I399</f>
        <v>0</v>
      </c>
      <c r="P393" s="364">
        <v>10</v>
      </c>
      <c r="Q393" s="364">
        <f>IF(N393=0,0,IF(O393*100/N393-100&gt;=-10,0,O393*100/N393-100+10))</f>
        <v>0</v>
      </c>
      <c r="R393" s="157"/>
      <c r="S393" s="928"/>
    </row>
    <row r="394" spans="1:19" s="155" customFormat="1" ht="35.25" hidden="1" customHeight="1">
      <c r="A394" s="986"/>
      <c r="B394" s="966"/>
      <c r="C394" s="966"/>
      <c r="D394" s="966"/>
      <c r="E394" s="966"/>
      <c r="F394" s="987"/>
      <c r="G394" s="989" t="s">
        <v>290</v>
      </c>
      <c r="H394" s="990"/>
      <c r="I394" s="990"/>
      <c r="J394" s="990"/>
      <c r="K394" s="991"/>
      <c r="L394" s="308" t="s">
        <v>45</v>
      </c>
      <c r="M394" s="160">
        <v>744</v>
      </c>
      <c r="N394" s="364">
        <f>Оценка!H400</f>
        <v>0</v>
      </c>
      <c r="O394" s="364">
        <f>Оценка!I400</f>
        <v>0</v>
      </c>
      <c r="P394" s="364">
        <v>10</v>
      </c>
      <c r="Q394" s="364">
        <f t="shared" ref="Q394" si="115">IF(N394=0,0,IF(O394*100/N394-100&gt;=-10,0,O394*100/N394-100+10))</f>
        <v>0</v>
      </c>
      <c r="R394" s="157"/>
      <c r="S394" s="928"/>
    </row>
    <row r="395" spans="1:19" s="155" customFormat="1" ht="35.25" hidden="1" customHeight="1">
      <c r="A395" s="986"/>
      <c r="B395" s="966"/>
      <c r="C395" s="966"/>
      <c r="D395" s="966"/>
      <c r="E395" s="966"/>
      <c r="F395" s="987"/>
      <c r="G395" s="992" t="s">
        <v>375</v>
      </c>
      <c r="H395" s="993"/>
      <c r="I395" s="993"/>
      <c r="J395" s="993"/>
      <c r="K395" s="994"/>
      <c r="L395" s="312" t="s">
        <v>45</v>
      </c>
      <c r="M395" s="313">
        <v>744</v>
      </c>
      <c r="N395" s="316">
        <f>Оценка!H401</f>
        <v>0</v>
      </c>
      <c r="O395" s="316">
        <f>Оценка!I401</f>
        <v>0</v>
      </c>
      <c r="P395" s="316">
        <v>10</v>
      </c>
      <c r="Q395" s="316">
        <f>IF(N395=0,0,IF(O395*100/N395-100&gt;=-10,0,O395*100/N395-100+10))</f>
        <v>0</v>
      </c>
      <c r="R395" s="314"/>
      <c r="S395" s="928"/>
    </row>
    <row r="396" spans="1:19" s="155" customFormat="1" hidden="1">
      <c r="S396" s="337"/>
    </row>
    <row r="397" spans="1:19" s="155" customFormat="1">
      <c r="S397" s="337"/>
    </row>
    <row r="398" spans="1:19" s="155" customFormat="1" ht="18" customHeight="1">
      <c r="A398" s="970" t="s">
        <v>144</v>
      </c>
      <c r="B398" s="970"/>
      <c r="C398" s="970"/>
      <c r="D398" s="970"/>
      <c r="E398" s="970"/>
      <c r="F398" s="970"/>
      <c r="G398" s="970"/>
      <c r="H398" s="970"/>
      <c r="I398" s="970"/>
      <c r="J398" s="970"/>
      <c r="K398" s="970"/>
      <c r="L398" s="970"/>
      <c r="M398" s="970"/>
      <c r="N398" s="970"/>
      <c r="O398" s="970"/>
      <c r="P398" s="970"/>
      <c r="Q398" s="161"/>
      <c r="R398" s="161"/>
      <c r="S398" s="339"/>
    </row>
    <row r="399" spans="1:19" s="155" customFormat="1">
      <c r="A399" s="366"/>
      <c r="B399" s="367"/>
      <c r="C399" s="367"/>
      <c r="D399" s="367"/>
      <c r="E399" s="367"/>
      <c r="F399" s="367"/>
      <c r="G399" s="366"/>
      <c r="H399" s="366"/>
      <c r="I399" s="366"/>
      <c r="J399" s="366"/>
      <c r="K399" s="366"/>
      <c r="L399" s="366"/>
      <c r="M399" s="366"/>
      <c r="N399" s="366"/>
      <c r="O399" s="366"/>
      <c r="P399" s="366"/>
      <c r="Q399" s="161"/>
      <c r="R399" s="161"/>
      <c r="S399" s="339"/>
    </row>
    <row r="400" spans="1:19" s="155" customFormat="1" ht="23.25" customHeight="1">
      <c r="A400" s="971" t="s">
        <v>123</v>
      </c>
      <c r="B400" s="974" t="s">
        <v>124</v>
      </c>
      <c r="C400" s="975"/>
      <c r="D400" s="976"/>
      <c r="E400" s="974" t="s">
        <v>125</v>
      </c>
      <c r="F400" s="976"/>
      <c r="G400" s="977" t="s">
        <v>145</v>
      </c>
      <c r="H400" s="978"/>
      <c r="I400" s="978"/>
      <c r="J400" s="978"/>
      <c r="K400" s="978"/>
      <c r="L400" s="978"/>
      <c r="M400" s="978"/>
      <c r="N400" s="978"/>
      <c r="O400" s="978"/>
      <c r="P400" s="978"/>
      <c r="Q400" s="979"/>
      <c r="R400" s="966" t="s">
        <v>146</v>
      </c>
      <c r="S400" s="337"/>
    </row>
    <row r="401" spans="1:19" s="155" customFormat="1" ht="35.25" customHeight="1">
      <c r="A401" s="972"/>
      <c r="B401" s="971" t="s">
        <v>127</v>
      </c>
      <c r="C401" s="971" t="s">
        <v>127</v>
      </c>
      <c r="D401" s="971" t="s">
        <v>127</v>
      </c>
      <c r="E401" s="971" t="s">
        <v>127</v>
      </c>
      <c r="F401" s="971" t="s">
        <v>127</v>
      </c>
      <c r="G401" s="971" t="s">
        <v>128</v>
      </c>
      <c r="H401" s="974" t="s">
        <v>129</v>
      </c>
      <c r="I401" s="975"/>
      <c r="J401" s="971" t="s">
        <v>130</v>
      </c>
      <c r="K401" s="971" t="s">
        <v>131</v>
      </c>
      <c r="L401" s="977" t="s">
        <v>132</v>
      </c>
      <c r="M401" s="979"/>
      <c r="N401" s="977" t="s">
        <v>133</v>
      </c>
      <c r="O401" s="979"/>
      <c r="P401" s="966" t="s">
        <v>134</v>
      </c>
      <c r="Q401" s="966"/>
      <c r="R401" s="966"/>
      <c r="S401" s="337"/>
    </row>
    <row r="402" spans="1:19" s="155" customFormat="1" ht="20.25" customHeight="1">
      <c r="A402" s="973"/>
      <c r="B402" s="973"/>
      <c r="C402" s="973"/>
      <c r="D402" s="973"/>
      <c r="E402" s="973"/>
      <c r="F402" s="973"/>
      <c r="G402" s="982"/>
      <c r="H402" s="359" t="s">
        <v>135</v>
      </c>
      <c r="I402" s="359" t="s">
        <v>136</v>
      </c>
      <c r="J402" s="973"/>
      <c r="K402" s="973"/>
      <c r="L402" s="983"/>
      <c r="M402" s="984"/>
      <c r="N402" s="983"/>
      <c r="O402" s="984"/>
      <c r="P402" s="966"/>
      <c r="Q402" s="966"/>
      <c r="R402" s="966"/>
      <c r="S402" s="337"/>
    </row>
    <row r="403" spans="1:19" s="155" customFormat="1">
      <c r="A403" s="281">
        <v>1</v>
      </c>
      <c r="B403" s="281">
        <v>2</v>
      </c>
      <c r="C403" s="281">
        <v>3</v>
      </c>
      <c r="D403" s="281">
        <v>4</v>
      </c>
      <c r="E403" s="281">
        <v>5</v>
      </c>
      <c r="F403" s="281">
        <v>6</v>
      </c>
      <c r="G403" s="281">
        <v>7</v>
      </c>
      <c r="H403" s="281">
        <v>8</v>
      </c>
      <c r="I403" s="281">
        <v>9</v>
      </c>
      <c r="J403" s="281">
        <v>10</v>
      </c>
      <c r="K403" s="281">
        <v>11</v>
      </c>
      <c r="L403" s="956">
        <v>12</v>
      </c>
      <c r="M403" s="957"/>
      <c r="N403" s="956">
        <v>13</v>
      </c>
      <c r="O403" s="957"/>
      <c r="P403" s="956">
        <v>14</v>
      </c>
      <c r="Q403" s="957"/>
      <c r="R403" s="281">
        <v>16</v>
      </c>
      <c r="S403" s="337"/>
    </row>
    <row r="404" spans="1:19" s="155" customFormat="1" ht="57.75" customHeight="1">
      <c r="A404" s="380" t="str">
        <f>A390</f>
        <v>920700О.99.0.АЗ22АА01001</v>
      </c>
      <c r="B404" s="380" t="str">
        <f t="shared" ref="B404:E404" si="116">B390</f>
        <v>Организация отдыха детей и молодежи</v>
      </c>
      <c r="C404" s="380"/>
      <c r="D404" s="380"/>
      <c r="E404" s="380" t="str">
        <f t="shared" si="116"/>
        <v>в каникулярное время с дневным пребыванием</v>
      </c>
      <c r="F404" s="157"/>
      <c r="G404" s="359" t="s">
        <v>44</v>
      </c>
      <c r="H404" s="359" t="s">
        <v>18</v>
      </c>
      <c r="I404" s="373">
        <v>792</v>
      </c>
      <c r="J404" s="445">
        <f>Оценка!H397</f>
        <v>240</v>
      </c>
      <c r="K404" s="445">
        <f>Оценка!I397</f>
        <v>240</v>
      </c>
      <c r="L404" s="958">
        <v>10</v>
      </c>
      <c r="M404" s="959"/>
      <c r="N404" s="960">
        <f t="shared" ref="N404" si="117">IF(K404*100/J404-100&gt;=-10,0,K404*100/J404-100+10)</f>
        <v>0</v>
      </c>
      <c r="O404" s="961"/>
      <c r="P404" s="962"/>
      <c r="Q404" s="963"/>
      <c r="R404" s="157"/>
      <c r="S404" s="374">
        <v>51</v>
      </c>
    </row>
    <row r="405" spans="1:19" s="155" customFormat="1" ht="54.75" hidden="1" customHeight="1">
      <c r="A405" s="380" t="str">
        <f>A392</f>
        <v>920700О.99.0.АЗ22АА00001</v>
      </c>
      <c r="B405" s="380" t="str">
        <f t="shared" ref="B405:E405" si="118">B392</f>
        <v>Организация отдыха детей и молодежи</v>
      </c>
      <c r="C405" s="380"/>
      <c r="D405" s="380"/>
      <c r="E405" s="380" t="str">
        <f t="shared" si="118"/>
        <v>в каникулярное время с круглосуточным пребыванием</v>
      </c>
      <c r="F405" s="157"/>
      <c r="G405" s="359" t="s">
        <v>44</v>
      </c>
      <c r="H405" s="359" t="s">
        <v>18</v>
      </c>
      <c r="I405" s="373">
        <v>792</v>
      </c>
      <c r="J405" s="445">
        <f>Оценка!H402</f>
        <v>0</v>
      </c>
      <c r="K405" s="445">
        <f>Оценка!I402</f>
        <v>0</v>
      </c>
      <c r="L405" s="958">
        <v>10</v>
      </c>
      <c r="M405" s="959"/>
      <c r="N405" s="960" t="e">
        <f t="shared" ref="N405" si="119">IF(K405*100/J405-100&gt;=-10,0,K405*100/J405-100+10)</f>
        <v>#DIV/0!</v>
      </c>
      <c r="O405" s="961"/>
      <c r="P405" s="962"/>
      <c r="Q405" s="963"/>
      <c r="R405" s="157"/>
      <c r="S405" s="374">
        <v>52</v>
      </c>
    </row>
    <row r="406" spans="1:19" s="155" customFormat="1" ht="16.5" customHeight="1">
      <c r="A406" s="446"/>
      <c r="B406" s="446"/>
      <c r="C406" s="446"/>
      <c r="D406" s="446"/>
      <c r="E406" s="446"/>
      <c r="F406" s="156"/>
      <c r="G406" s="376"/>
      <c r="H406" s="376"/>
      <c r="I406" s="377"/>
      <c r="J406" s="447"/>
      <c r="K406" s="447"/>
      <c r="L406" s="378"/>
      <c r="M406" s="378"/>
      <c r="N406" s="349"/>
      <c r="O406" s="349"/>
      <c r="P406" s="360"/>
      <c r="Q406" s="360"/>
      <c r="R406" s="156"/>
      <c r="S406" s="338"/>
    </row>
    <row r="407" spans="1:19" s="155" customFormat="1" ht="16.5" customHeight="1">
      <c r="A407" s="446"/>
      <c r="B407" s="446"/>
      <c r="C407" s="446"/>
      <c r="D407" s="446"/>
      <c r="E407" s="446"/>
      <c r="F407" s="156"/>
      <c r="G407" s="376"/>
      <c r="H407" s="376"/>
      <c r="I407" s="377"/>
      <c r="J407" s="447"/>
      <c r="K407" s="447"/>
      <c r="L407" s="378"/>
      <c r="M407" s="378"/>
      <c r="N407" s="349"/>
      <c r="O407" s="349"/>
      <c r="P407" s="360"/>
      <c r="Q407" s="360"/>
      <c r="R407" s="156"/>
      <c r="S407" s="338"/>
    </row>
    <row r="408" spans="1:19" s="155" customFormat="1" ht="16.5" customHeight="1">
      <c r="A408" s="446"/>
      <c r="B408" s="446"/>
      <c r="C408" s="446"/>
      <c r="D408" s="446"/>
      <c r="E408" s="446"/>
      <c r="F408" s="156"/>
      <c r="G408" s="376"/>
      <c r="H408" s="376"/>
      <c r="I408" s="377"/>
      <c r="J408" s="447"/>
      <c r="K408" s="447"/>
      <c r="L408" s="378"/>
      <c r="M408" s="378"/>
      <c r="N408" s="349"/>
      <c r="O408" s="349"/>
      <c r="P408" s="360"/>
      <c r="Q408" s="360"/>
      <c r="R408" s="156"/>
      <c r="S408" s="338"/>
    </row>
    <row r="409" spans="1:19" s="155" customFormat="1" ht="16.5" customHeight="1">
      <c r="A409" s="446"/>
      <c r="B409" s="446"/>
      <c r="C409" s="446"/>
      <c r="D409" s="446"/>
      <c r="E409" s="446"/>
      <c r="F409" s="156"/>
      <c r="G409" s="376"/>
      <c r="H409" s="376"/>
      <c r="I409" s="377"/>
      <c r="J409" s="447"/>
      <c r="K409" s="447"/>
      <c r="L409" s="378"/>
      <c r="M409" s="378"/>
      <c r="N409" s="349"/>
      <c r="O409" s="349"/>
      <c r="P409" s="360"/>
      <c r="Q409" s="360"/>
      <c r="R409" s="156"/>
      <c r="S409" s="338"/>
    </row>
    <row r="410" spans="1:19">
      <c r="A410" s="150"/>
      <c r="B410" s="67"/>
      <c r="C410" s="67"/>
      <c r="D410" s="67"/>
      <c r="E410" s="67"/>
      <c r="F410" s="67"/>
      <c r="G410" s="151"/>
      <c r="H410" s="151"/>
      <c r="I410" s="152"/>
      <c r="J410" s="153"/>
      <c r="K410" s="153"/>
      <c r="L410" s="154"/>
      <c r="M410" s="154"/>
      <c r="N410" s="154"/>
      <c r="O410" s="154"/>
      <c r="P410" s="151"/>
      <c r="Q410" s="151"/>
      <c r="R410" s="67"/>
    </row>
    <row r="411" spans="1:19" ht="13.5">
      <c r="A411" s="449" t="s">
        <v>386</v>
      </c>
      <c r="B411" s="1101" t="s">
        <v>387</v>
      </c>
      <c r="C411" s="1101"/>
      <c r="D411" s="1101"/>
      <c r="E411" s="1101" t="s">
        <v>388</v>
      </c>
      <c r="F411" s="1101"/>
      <c r="G411" s="1101"/>
      <c r="H411" s="1101" t="s">
        <v>389</v>
      </c>
      <c r="I411" s="1101"/>
      <c r="J411" s="1101"/>
      <c r="K411" s="448" t="s">
        <v>498</v>
      </c>
      <c r="L411" s="448"/>
      <c r="M411" s="448"/>
      <c r="N411" s="448"/>
      <c r="O411" s="448"/>
      <c r="P411" s="448"/>
      <c r="Q411" s="448"/>
      <c r="R411" s="448"/>
      <c r="S411" s="448"/>
    </row>
    <row r="412" spans="1:19" ht="13.5">
      <c r="A412" s="448" t="s">
        <v>391</v>
      </c>
      <c r="B412" s="1101" t="s">
        <v>390</v>
      </c>
      <c r="C412" s="1101"/>
      <c r="D412" s="1101"/>
      <c r="E412" s="1101" t="s">
        <v>392</v>
      </c>
      <c r="F412" s="1101"/>
      <c r="G412" s="1101"/>
      <c r="H412" s="1101" t="s">
        <v>393</v>
      </c>
      <c r="I412" s="1101"/>
      <c r="J412" s="1101"/>
      <c r="K412" s="448"/>
      <c r="L412" s="448"/>
      <c r="M412" s="448"/>
      <c r="N412" s="448"/>
      <c r="O412" s="448"/>
      <c r="P412" s="448"/>
      <c r="Q412" s="448"/>
      <c r="R412" s="448"/>
    </row>
  </sheetData>
  <mergeCells count="1077">
    <mergeCell ref="A251:A254"/>
    <mergeCell ref="B251:B254"/>
    <mergeCell ref="C251:C254"/>
    <mergeCell ref="D251:D254"/>
    <mergeCell ref="E251:E254"/>
    <mergeCell ref="F251:F254"/>
    <mergeCell ref="G251:K251"/>
    <mergeCell ref="G252:K252"/>
    <mergeCell ref="G253:K253"/>
    <mergeCell ref="G254:K254"/>
    <mergeCell ref="B411:D411"/>
    <mergeCell ref="E411:G411"/>
    <mergeCell ref="H411:J411"/>
    <mergeCell ref="B412:D412"/>
    <mergeCell ref="E412:G412"/>
    <mergeCell ref="H412:J412"/>
    <mergeCell ref="L376:M376"/>
    <mergeCell ref="L405:M405"/>
    <mergeCell ref="J348:J349"/>
    <mergeCell ref="K348:K349"/>
    <mergeCell ref="A345:P345"/>
    <mergeCell ref="A347:A349"/>
    <mergeCell ref="B347:D347"/>
    <mergeCell ref="E347:F347"/>
    <mergeCell ref="G347:Q347"/>
    <mergeCell ref="A332:O332"/>
    <mergeCell ref="D362:D363"/>
    <mergeCell ref="E362:E363"/>
    <mergeCell ref="F362:F363"/>
    <mergeCell ref="G362:K363"/>
    <mergeCell ref="L362:M362"/>
    <mergeCell ref="N362:N363"/>
    <mergeCell ref="N376:O376"/>
    <mergeCell ref="P376:Q376"/>
    <mergeCell ref="L377:M377"/>
    <mergeCell ref="N377:O377"/>
    <mergeCell ref="P377:Q377"/>
    <mergeCell ref="A336:A338"/>
    <mergeCell ref="B336:D336"/>
    <mergeCell ref="E336:F336"/>
    <mergeCell ref="G336:R336"/>
    <mergeCell ref="L348:M349"/>
    <mergeCell ref="N348:O349"/>
    <mergeCell ref="P348:Q349"/>
    <mergeCell ref="P351:Q351"/>
    <mergeCell ref="B348:B349"/>
    <mergeCell ref="A357:O357"/>
    <mergeCell ref="P357:Q358"/>
    <mergeCell ref="R357:R358"/>
    <mergeCell ref="A358:O358"/>
    <mergeCell ref="A359:S359"/>
    <mergeCell ref="A360:S360"/>
    <mergeCell ref="A361:A363"/>
    <mergeCell ref="B361:D361"/>
    <mergeCell ref="C348:C349"/>
    <mergeCell ref="D348:D349"/>
    <mergeCell ref="E348:E349"/>
    <mergeCell ref="N351:O351"/>
    <mergeCell ref="G339:K339"/>
    <mergeCell ref="G340:K340"/>
    <mergeCell ref="R347:R349"/>
    <mergeCell ref="F348:F349"/>
    <mergeCell ref="G348:G349"/>
    <mergeCell ref="H348:I348"/>
    <mergeCell ref="N405:O405"/>
    <mergeCell ref="P405:Q405"/>
    <mergeCell ref="P332:Q333"/>
    <mergeCell ref="J374:J375"/>
    <mergeCell ref="K374:K375"/>
    <mergeCell ref="L374:M375"/>
    <mergeCell ref="N374:O375"/>
    <mergeCell ref="P374:Q375"/>
    <mergeCell ref="E337:E338"/>
    <mergeCell ref="F337:F338"/>
    <mergeCell ref="G337:K338"/>
    <mergeCell ref="L337:M337"/>
    <mergeCell ref="N337:N338"/>
    <mergeCell ref="O337:O338"/>
    <mergeCell ref="E361:F361"/>
    <mergeCell ref="G361:R361"/>
    <mergeCell ref="R332:R333"/>
    <mergeCell ref="A333:O333"/>
    <mergeCell ref="L350:M350"/>
    <mergeCell ref="N350:O350"/>
    <mergeCell ref="P350:Q350"/>
    <mergeCell ref="A334:S334"/>
    <mergeCell ref="A335:S335"/>
    <mergeCell ref="P337:P338"/>
    <mergeCell ref="Q337:Q338"/>
    <mergeCell ref="R337:R338"/>
    <mergeCell ref="B337:B338"/>
    <mergeCell ref="C337:C338"/>
    <mergeCell ref="D337:D338"/>
    <mergeCell ref="G341:K341"/>
    <mergeCell ref="G342:K342"/>
    <mergeCell ref="L351:M351"/>
    <mergeCell ref="A33:A36"/>
    <mergeCell ref="B33:B36"/>
    <mergeCell ref="C33:C36"/>
    <mergeCell ref="D33:D36"/>
    <mergeCell ref="E33:E36"/>
    <mergeCell ref="F33:F36"/>
    <mergeCell ref="G33:K33"/>
    <mergeCell ref="G35:K35"/>
    <mergeCell ref="G36:K36"/>
    <mergeCell ref="G34:K34"/>
    <mergeCell ref="N56:O56"/>
    <mergeCell ref="P56:Q56"/>
    <mergeCell ref="L57:M57"/>
    <mergeCell ref="N57:O57"/>
    <mergeCell ref="P57:Q57"/>
    <mergeCell ref="R52:R54"/>
    <mergeCell ref="B53:B54"/>
    <mergeCell ref="C53:C54"/>
    <mergeCell ref="D53:D54"/>
    <mergeCell ref="E53:E54"/>
    <mergeCell ref="F53:F54"/>
    <mergeCell ref="G53:G54"/>
    <mergeCell ref="H53:I53"/>
    <mergeCell ref="J53:J54"/>
    <mergeCell ref="K53:K54"/>
    <mergeCell ref="L53:M54"/>
    <mergeCell ref="N53:O54"/>
    <mergeCell ref="P53:Q54"/>
    <mergeCell ref="A37:A40"/>
    <mergeCell ref="B37:B40"/>
    <mergeCell ref="C37:C40"/>
    <mergeCell ref="D37:D40"/>
    <mergeCell ref="O362:O363"/>
    <mergeCell ref="P362:P363"/>
    <mergeCell ref="Q362:Q363"/>
    <mergeCell ref="R362:R363"/>
    <mergeCell ref="G364:K364"/>
    <mergeCell ref="A365:A366"/>
    <mergeCell ref="B365:B366"/>
    <mergeCell ref="C365:C366"/>
    <mergeCell ref="D365:D366"/>
    <mergeCell ref="E365:E366"/>
    <mergeCell ref="F365:F366"/>
    <mergeCell ref="G365:K365"/>
    <mergeCell ref="B362:B363"/>
    <mergeCell ref="C362:C363"/>
    <mergeCell ref="L321:M321"/>
    <mergeCell ref="N321:O321"/>
    <mergeCell ref="P321:Q321"/>
    <mergeCell ref="L322:M322"/>
    <mergeCell ref="N322:O322"/>
    <mergeCell ref="P322:Q322"/>
    <mergeCell ref="L326:M326"/>
    <mergeCell ref="N326:O326"/>
    <mergeCell ref="P326:Q326"/>
    <mergeCell ref="L328:M328"/>
    <mergeCell ref="N328:O328"/>
    <mergeCell ref="P328:Q328"/>
    <mergeCell ref="L323:M323"/>
    <mergeCell ref="N323:O323"/>
    <mergeCell ref="P323:Q323"/>
    <mergeCell ref="L324:M324"/>
    <mergeCell ref="N324:O324"/>
    <mergeCell ref="P324:Q324"/>
    <mergeCell ref="L325:M325"/>
    <mergeCell ref="N325:O325"/>
    <mergeCell ref="L327:M327"/>
    <mergeCell ref="N327:O327"/>
    <mergeCell ref="P325:Q325"/>
    <mergeCell ref="P327:Q327"/>
    <mergeCell ref="R318:R320"/>
    <mergeCell ref="B319:B320"/>
    <mergeCell ref="C319:C320"/>
    <mergeCell ref="D319:D320"/>
    <mergeCell ref="E319:E320"/>
    <mergeCell ref="F319:F320"/>
    <mergeCell ref="G319:G320"/>
    <mergeCell ref="H319:I319"/>
    <mergeCell ref="J319:J320"/>
    <mergeCell ref="K319:K320"/>
    <mergeCell ref="L319:M320"/>
    <mergeCell ref="A316:P316"/>
    <mergeCell ref="A318:A320"/>
    <mergeCell ref="B318:D318"/>
    <mergeCell ref="E318:F318"/>
    <mergeCell ref="G318:Q318"/>
    <mergeCell ref="N319:O320"/>
    <mergeCell ref="P319:Q320"/>
    <mergeCell ref="G294:K294"/>
    <mergeCell ref="G295:K295"/>
    <mergeCell ref="G297:K297"/>
    <mergeCell ref="G298:K298"/>
    <mergeCell ref="G300:K300"/>
    <mergeCell ref="G301:K301"/>
    <mergeCell ref="A293:A295"/>
    <mergeCell ref="B293:B295"/>
    <mergeCell ref="C293:C295"/>
    <mergeCell ref="D293:D295"/>
    <mergeCell ref="E293:E295"/>
    <mergeCell ref="F293:F295"/>
    <mergeCell ref="G293:K293"/>
    <mergeCell ref="A296:A298"/>
    <mergeCell ref="G310:K310"/>
    <mergeCell ref="G312:K312"/>
    <mergeCell ref="G313:K313"/>
    <mergeCell ref="G306:K306"/>
    <mergeCell ref="G307:K307"/>
    <mergeCell ref="G309:K309"/>
    <mergeCell ref="B296:B298"/>
    <mergeCell ref="C296:C298"/>
    <mergeCell ref="D296:D298"/>
    <mergeCell ref="E296:E298"/>
    <mergeCell ref="F296:F298"/>
    <mergeCell ref="G296:K296"/>
    <mergeCell ref="G299:K299"/>
    <mergeCell ref="A299:A301"/>
    <mergeCell ref="B299:B301"/>
    <mergeCell ref="C299:C301"/>
    <mergeCell ref="D299:D301"/>
    <mergeCell ref="E299:E301"/>
    <mergeCell ref="L290:M290"/>
    <mergeCell ref="N290:N291"/>
    <mergeCell ref="O290:O291"/>
    <mergeCell ref="P290:P291"/>
    <mergeCell ref="Q290:Q291"/>
    <mergeCell ref="R290:R291"/>
    <mergeCell ref="A289:A291"/>
    <mergeCell ref="B289:D289"/>
    <mergeCell ref="E289:F289"/>
    <mergeCell ref="G289:R289"/>
    <mergeCell ref="B290:B291"/>
    <mergeCell ref="C290:C291"/>
    <mergeCell ref="D290:D291"/>
    <mergeCell ref="E290:E291"/>
    <mergeCell ref="F290:F291"/>
    <mergeCell ref="G290:K291"/>
    <mergeCell ref="G292:K292"/>
    <mergeCell ref="A223:A226"/>
    <mergeCell ref="B223:B226"/>
    <mergeCell ref="C223:C226"/>
    <mergeCell ref="D223:D226"/>
    <mergeCell ref="E223:E226"/>
    <mergeCell ref="A285:O285"/>
    <mergeCell ref="P285:Q286"/>
    <mergeCell ref="R285:R286"/>
    <mergeCell ref="A286:O286"/>
    <mergeCell ref="A287:S287"/>
    <mergeCell ref="A288:S288"/>
    <mergeCell ref="L274:M274"/>
    <mergeCell ref="N274:O274"/>
    <mergeCell ref="P274:Q274"/>
    <mergeCell ref="L275:M275"/>
    <mergeCell ref="N275:O275"/>
    <mergeCell ref="P275:Q275"/>
    <mergeCell ref="L276:M276"/>
    <mergeCell ref="N276:O276"/>
    <mergeCell ref="P276:Q276"/>
    <mergeCell ref="L277:M277"/>
    <mergeCell ref="N277:O277"/>
    <mergeCell ref="P277:Q277"/>
    <mergeCell ref="L278:M278"/>
    <mergeCell ref="N278:O278"/>
    <mergeCell ref="P278:Q278"/>
    <mergeCell ref="L279:M279"/>
    <mergeCell ref="N279:O279"/>
    <mergeCell ref="P279:Q279"/>
    <mergeCell ref="L280:M280"/>
    <mergeCell ref="N280:O280"/>
    <mergeCell ref="P280:Q280"/>
    <mergeCell ref="R267:R269"/>
    <mergeCell ref="B268:B269"/>
    <mergeCell ref="C268:C269"/>
    <mergeCell ref="D268:D269"/>
    <mergeCell ref="E268:E269"/>
    <mergeCell ref="F268:F269"/>
    <mergeCell ref="G268:G269"/>
    <mergeCell ref="H268:I268"/>
    <mergeCell ref="J268:J269"/>
    <mergeCell ref="K268:K269"/>
    <mergeCell ref="L268:M269"/>
    <mergeCell ref="A265:P265"/>
    <mergeCell ref="A267:A269"/>
    <mergeCell ref="B267:D267"/>
    <mergeCell ref="E267:F267"/>
    <mergeCell ref="G267:Q267"/>
    <mergeCell ref="N268:O269"/>
    <mergeCell ref="P268:Q269"/>
    <mergeCell ref="P212:P213"/>
    <mergeCell ref="Q212:Q213"/>
    <mergeCell ref="R212:R213"/>
    <mergeCell ref="A211:A213"/>
    <mergeCell ref="B211:D211"/>
    <mergeCell ref="E211:F211"/>
    <mergeCell ref="G211:R211"/>
    <mergeCell ref="B212:B213"/>
    <mergeCell ref="C212:C213"/>
    <mergeCell ref="D212:D213"/>
    <mergeCell ref="E212:E213"/>
    <mergeCell ref="F212:F213"/>
    <mergeCell ref="G212:K213"/>
    <mergeCell ref="A215:A218"/>
    <mergeCell ref="B215:B218"/>
    <mergeCell ref="C215:C218"/>
    <mergeCell ref="D215:D218"/>
    <mergeCell ref="E215:E218"/>
    <mergeCell ref="F215:F218"/>
    <mergeCell ref="G215:K215"/>
    <mergeCell ref="G217:K217"/>
    <mergeCell ref="G218:K218"/>
    <mergeCell ref="L197:M197"/>
    <mergeCell ref="N197:O197"/>
    <mergeCell ref="P197:Q197"/>
    <mergeCell ref="L198:M198"/>
    <mergeCell ref="N198:O198"/>
    <mergeCell ref="P198:Q198"/>
    <mergeCell ref="L199:M199"/>
    <mergeCell ref="N199:O199"/>
    <mergeCell ref="P199:Q199"/>
    <mergeCell ref="L200:M200"/>
    <mergeCell ref="N200:O200"/>
    <mergeCell ref="P200:Q200"/>
    <mergeCell ref="L201:M201"/>
    <mergeCell ref="N201:O201"/>
    <mergeCell ref="P201:Q201"/>
    <mergeCell ref="L202:M202"/>
    <mergeCell ref="N202:O202"/>
    <mergeCell ref="P202:Q202"/>
    <mergeCell ref="A151:A154"/>
    <mergeCell ref="B151:B154"/>
    <mergeCell ref="C151:C154"/>
    <mergeCell ref="D151:D154"/>
    <mergeCell ref="E151:E154"/>
    <mergeCell ref="F151:F154"/>
    <mergeCell ref="G151:K151"/>
    <mergeCell ref="G152:K152"/>
    <mergeCell ref="G153:K153"/>
    <mergeCell ref="G154:K154"/>
    <mergeCell ref="A143:A146"/>
    <mergeCell ref="B143:B146"/>
    <mergeCell ref="L195:M195"/>
    <mergeCell ref="N195:O195"/>
    <mergeCell ref="P195:Q195"/>
    <mergeCell ref="L196:M196"/>
    <mergeCell ref="N196:O196"/>
    <mergeCell ref="P196:Q196"/>
    <mergeCell ref="L193:M193"/>
    <mergeCell ref="N193:O193"/>
    <mergeCell ref="P193:Q193"/>
    <mergeCell ref="L194:M194"/>
    <mergeCell ref="N194:O194"/>
    <mergeCell ref="P194:Q194"/>
    <mergeCell ref="A188:P188"/>
    <mergeCell ref="A190:A192"/>
    <mergeCell ref="B190:D190"/>
    <mergeCell ref="E190:F190"/>
    <mergeCell ref="G190:Q190"/>
    <mergeCell ref="L191:M192"/>
    <mergeCell ref="N191:O192"/>
    <mergeCell ref="P191:Q192"/>
    <mergeCell ref="R190:R192"/>
    <mergeCell ref="B191:B192"/>
    <mergeCell ref="C191:C192"/>
    <mergeCell ref="D191:D192"/>
    <mergeCell ref="E191:E192"/>
    <mergeCell ref="F191:F192"/>
    <mergeCell ref="G191:G192"/>
    <mergeCell ref="H191:I191"/>
    <mergeCell ref="J191:J192"/>
    <mergeCell ref="K191:K192"/>
    <mergeCell ref="A137:S137"/>
    <mergeCell ref="A138:S138"/>
    <mergeCell ref="A139:A141"/>
    <mergeCell ref="B139:D139"/>
    <mergeCell ref="E139:F139"/>
    <mergeCell ref="G139:R139"/>
    <mergeCell ref="B140:B141"/>
    <mergeCell ref="C140:C141"/>
    <mergeCell ref="D140:D141"/>
    <mergeCell ref="E140:E141"/>
    <mergeCell ref="Q140:Q141"/>
    <mergeCell ref="R140:R141"/>
    <mergeCell ref="L140:M140"/>
    <mergeCell ref="N140:N141"/>
    <mergeCell ref="O140:O141"/>
    <mergeCell ref="P140:P141"/>
    <mergeCell ref="G142:K142"/>
    <mergeCell ref="F140:F141"/>
    <mergeCell ref="G140:K141"/>
    <mergeCell ref="C143:C146"/>
    <mergeCell ref="D143:D146"/>
    <mergeCell ref="E143:E146"/>
    <mergeCell ref="A135:O135"/>
    <mergeCell ref="P135:Q136"/>
    <mergeCell ref="R135:R136"/>
    <mergeCell ref="A136:O136"/>
    <mergeCell ref="L123:M123"/>
    <mergeCell ref="N123:O123"/>
    <mergeCell ref="P123:Q123"/>
    <mergeCell ref="L124:M124"/>
    <mergeCell ref="N124:O124"/>
    <mergeCell ref="P124:Q124"/>
    <mergeCell ref="L126:M126"/>
    <mergeCell ref="N126:O126"/>
    <mergeCell ref="P126:Q126"/>
    <mergeCell ref="L127:M127"/>
    <mergeCell ref="N127:O127"/>
    <mergeCell ref="P127:Q127"/>
    <mergeCell ref="L128:M128"/>
    <mergeCell ref="N128:O128"/>
    <mergeCell ref="P128:Q128"/>
    <mergeCell ref="P129:Q129"/>
    <mergeCell ref="L130:M130"/>
    <mergeCell ref="N130:O130"/>
    <mergeCell ref="P130:Q130"/>
    <mergeCell ref="L131:M131"/>
    <mergeCell ref="N131:O131"/>
    <mergeCell ref="P131:Q131"/>
    <mergeCell ref="L132:M132"/>
    <mergeCell ref="N132:O132"/>
    <mergeCell ref="P132:Q132"/>
    <mergeCell ref="R118:R120"/>
    <mergeCell ref="B119:B120"/>
    <mergeCell ref="C119:C120"/>
    <mergeCell ref="D119:D120"/>
    <mergeCell ref="E119:E120"/>
    <mergeCell ref="F119:F120"/>
    <mergeCell ref="G119:G120"/>
    <mergeCell ref="H119:I119"/>
    <mergeCell ref="J119:J120"/>
    <mergeCell ref="K119:K120"/>
    <mergeCell ref="A90:A93"/>
    <mergeCell ref="B90:B93"/>
    <mergeCell ref="C90:C93"/>
    <mergeCell ref="D90:D93"/>
    <mergeCell ref="E90:E93"/>
    <mergeCell ref="F90:F93"/>
    <mergeCell ref="G90:K90"/>
    <mergeCell ref="G91:K91"/>
    <mergeCell ref="G92:K92"/>
    <mergeCell ref="G93:K93"/>
    <mergeCell ref="A98:A101"/>
    <mergeCell ref="B98:B101"/>
    <mergeCell ref="C98:C101"/>
    <mergeCell ref="D98:D101"/>
    <mergeCell ref="E98:E101"/>
    <mergeCell ref="F98:F101"/>
    <mergeCell ref="G98:K98"/>
    <mergeCell ref="G99:K99"/>
    <mergeCell ref="G100:K100"/>
    <mergeCell ref="G101:K101"/>
    <mergeCell ref="A94:A97"/>
    <mergeCell ref="B94:B97"/>
    <mergeCell ref="G66:R66"/>
    <mergeCell ref="B67:B68"/>
    <mergeCell ref="C67:C68"/>
    <mergeCell ref="D67:D68"/>
    <mergeCell ref="E67:E68"/>
    <mergeCell ref="Q67:Q68"/>
    <mergeCell ref="R67:R68"/>
    <mergeCell ref="L67:M67"/>
    <mergeCell ref="N67:N68"/>
    <mergeCell ref="O67:O68"/>
    <mergeCell ref="P67:P68"/>
    <mergeCell ref="G69:K69"/>
    <mergeCell ref="F67:F68"/>
    <mergeCell ref="G67:K68"/>
    <mergeCell ref="G73:K73"/>
    <mergeCell ref="G70:K70"/>
    <mergeCell ref="G71:K71"/>
    <mergeCell ref="C19:O19"/>
    <mergeCell ref="A20:B20"/>
    <mergeCell ref="C20:O20"/>
    <mergeCell ref="C21:O21"/>
    <mergeCell ref="A22:S22"/>
    <mergeCell ref="A62:O62"/>
    <mergeCell ref="P62:Q63"/>
    <mergeCell ref="R62:R63"/>
    <mergeCell ref="A63:O63"/>
    <mergeCell ref="A25:O25"/>
    <mergeCell ref="P25:Q26"/>
    <mergeCell ref="R25:R26"/>
    <mergeCell ref="A26:O26"/>
    <mergeCell ref="A27:S27"/>
    <mergeCell ref="A28:S28"/>
    <mergeCell ref="A29:A31"/>
    <mergeCell ref="B29:D29"/>
    <mergeCell ref="E29:F29"/>
    <mergeCell ref="G29:R29"/>
    <mergeCell ref="B30:B31"/>
    <mergeCell ref="C30:C31"/>
    <mergeCell ref="D30:D31"/>
    <mergeCell ref="E30:E31"/>
    <mergeCell ref="F30:F31"/>
    <mergeCell ref="G30:K31"/>
    <mergeCell ref="L30:M30"/>
    <mergeCell ref="N30:N31"/>
    <mergeCell ref="O30:O31"/>
    <mergeCell ref="P30:P31"/>
    <mergeCell ref="Q30:Q31"/>
    <mergeCell ref="R30:R31"/>
    <mergeCell ref="G32:K32"/>
    <mergeCell ref="A2:R2"/>
    <mergeCell ref="A3:R3"/>
    <mergeCell ref="A4:R4"/>
    <mergeCell ref="P7:Q7"/>
    <mergeCell ref="R7:R8"/>
    <mergeCell ref="A8:B8"/>
    <mergeCell ref="C8:O8"/>
    <mergeCell ref="P8:Q8"/>
    <mergeCell ref="C12:O12"/>
    <mergeCell ref="P12:Q12"/>
    <mergeCell ref="C13:O13"/>
    <mergeCell ref="P13:Q13"/>
    <mergeCell ref="C14:O14"/>
    <mergeCell ref="A18:B18"/>
    <mergeCell ref="C18:O18"/>
    <mergeCell ref="C9:O9"/>
    <mergeCell ref="P9:Q9"/>
    <mergeCell ref="A10:B10"/>
    <mergeCell ref="C10:O10"/>
    <mergeCell ref="P10:Q10"/>
    <mergeCell ref="C11:O11"/>
    <mergeCell ref="P11:Q11"/>
    <mergeCell ref="C15:O15"/>
    <mergeCell ref="C16:O16"/>
    <mergeCell ref="P14:Q14"/>
    <mergeCell ref="P15:Q15"/>
    <mergeCell ref="P16:Q16"/>
    <mergeCell ref="C17:O17"/>
    <mergeCell ref="P17:Q17"/>
    <mergeCell ref="E37:E40"/>
    <mergeCell ref="F37:F40"/>
    <mergeCell ref="G37:K37"/>
    <mergeCell ref="G38:K38"/>
    <mergeCell ref="G39:K39"/>
    <mergeCell ref="G40:K40"/>
    <mergeCell ref="L59:M59"/>
    <mergeCell ref="N59:O59"/>
    <mergeCell ref="P59:Q59"/>
    <mergeCell ref="A51:P51"/>
    <mergeCell ref="A52:A54"/>
    <mergeCell ref="B52:D52"/>
    <mergeCell ref="E52:F52"/>
    <mergeCell ref="G52:Q52"/>
    <mergeCell ref="L58:M58"/>
    <mergeCell ref="N58:O58"/>
    <mergeCell ref="P58:Q58"/>
    <mergeCell ref="L55:M55"/>
    <mergeCell ref="N55:O55"/>
    <mergeCell ref="P55:Q55"/>
    <mergeCell ref="L56:M56"/>
    <mergeCell ref="A45:A48"/>
    <mergeCell ref="B45:B48"/>
    <mergeCell ref="C45:C48"/>
    <mergeCell ref="D45:D48"/>
    <mergeCell ref="E45:E48"/>
    <mergeCell ref="F45:F48"/>
    <mergeCell ref="G45:K45"/>
    <mergeCell ref="G46:K46"/>
    <mergeCell ref="G47:K47"/>
    <mergeCell ref="G48:K48"/>
    <mergeCell ref="A41:A44"/>
    <mergeCell ref="B41:B44"/>
    <mergeCell ref="C41:C44"/>
    <mergeCell ref="D41:D44"/>
    <mergeCell ref="E41:E44"/>
    <mergeCell ref="F41:F44"/>
    <mergeCell ref="G41:K41"/>
    <mergeCell ref="G42:K42"/>
    <mergeCell ref="G43:K43"/>
    <mergeCell ref="G44:K44"/>
    <mergeCell ref="A82:A85"/>
    <mergeCell ref="B82:B85"/>
    <mergeCell ref="C82:C85"/>
    <mergeCell ref="D82:D85"/>
    <mergeCell ref="E82:E85"/>
    <mergeCell ref="F82:F85"/>
    <mergeCell ref="G82:K82"/>
    <mergeCell ref="G83:K83"/>
    <mergeCell ref="G84:K84"/>
    <mergeCell ref="G85:K85"/>
    <mergeCell ref="A70:A73"/>
    <mergeCell ref="B70:B73"/>
    <mergeCell ref="C70:C73"/>
    <mergeCell ref="D70:D73"/>
    <mergeCell ref="E70:E73"/>
    <mergeCell ref="F70:F73"/>
    <mergeCell ref="G75:K75"/>
    <mergeCell ref="A64:S64"/>
    <mergeCell ref="A65:S65"/>
    <mergeCell ref="A66:A68"/>
    <mergeCell ref="G72:K72"/>
    <mergeCell ref="B66:D66"/>
    <mergeCell ref="E66:F66"/>
    <mergeCell ref="A86:A89"/>
    <mergeCell ref="B86:B89"/>
    <mergeCell ref="C86:C89"/>
    <mergeCell ref="D86:D89"/>
    <mergeCell ref="E86:E89"/>
    <mergeCell ref="F86:F89"/>
    <mergeCell ref="G86:K86"/>
    <mergeCell ref="G87:K87"/>
    <mergeCell ref="G88:K88"/>
    <mergeCell ref="G89:K89"/>
    <mergeCell ref="A74:A77"/>
    <mergeCell ref="B74:B77"/>
    <mergeCell ref="C74:C77"/>
    <mergeCell ref="D74:D77"/>
    <mergeCell ref="E74:E77"/>
    <mergeCell ref="F74:F77"/>
    <mergeCell ref="G74:K74"/>
    <mergeCell ref="G76:K76"/>
    <mergeCell ref="G77:K77"/>
    <mergeCell ref="A78:A81"/>
    <mergeCell ref="B78:B81"/>
    <mergeCell ref="C78:C81"/>
    <mergeCell ref="D78:D81"/>
    <mergeCell ref="E78:E81"/>
    <mergeCell ref="F78:F81"/>
    <mergeCell ref="G78:K78"/>
    <mergeCell ref="G79:K79"/>
    <mergeCell ref="G80:K80"/>
    <mergeCell ref="G81:K81"/>
    <mergeCell ref="C94:C97"/>
    <mergeCell ref="D94:D97"/>
    <mergeCell ref="E94:E97"/>
    <mergeCell ref="F94:F97"/>
    <mergeCell ref="G94:K94"/>
    <mergeCell ref="G95:K95"/>
    <mergeCell ref="G96:K96"/>
    <mergeCell ref="G97:K97"/>
    <mergeCell ref="A106:A109"/>
    <mergeCell ref="B106:B109"/>
    <mergeCell ref="C106:C109"/>
    <mergeCell ref="D106:D109"/>
    <mergeCell ref="E106:E109"/>
    <mergeCell ref="F106:F109"/>
    <mergeCell ref="G106:K106"/>
    <mergeCell ref="G107:K107"/>
    <mergeCell ref="G108:K108"/>
    <mergeCell ref="G109:K109"/>
    <mergeCell ref="A102:A105"/>
    <mergeCell ref="B102:B105"/>
    <mergeCell ref="C102:C105"/>
    <mergeCell ref="D102:D105"/>
    <mergeCell ref="E102:E105"/>
    <mergeCell ref="F102:F105"/>
    <mergeCell ref="G102:K102"/>
    <mergeCell ref="G103:K103"/>
    <mergeCell ref="G104:K104"/>
    <mergeCell ref="G105:K105"/>
    <mergeCell ref="A110:A113"/>
    <mergeCell ref="B110:B113"/>
    <mergeCell ref="C110:C113"/>
    <mergeCell ref="D110:D113"/>
    <mergeCell ref="E110:E113"/>
    <mergeCell ref="F110:F113"/>
    <mergeCell ref="G110:K110"/>
    <mergeCell ref="G111:K111"/>
    <mergeCell ref="G112:K112"/>
    <mergeCell ref="G113:K113"/>
    <mergeCell ref="L121:M121"/>
    <mergeCell ref="N121:O121"/>
    <mergeCell ref="P121:Q121"/>
    <mergeCell ref="L122:M122"/>
    <mergeCell ref="N122:O122"/>
    <mergeCell ref="P122:Q122"/>
    <mergeCell ref="L129:M129"/>
    <mergeCell ref="N129:O129"/>
    <mergeCell ref="A116:P116"/>
    <mergeCell ref="A118:A120"/>
    <mergeCell ref="B118:D118"/>
    <mergeCell ref="E118:F118"/>
    <mergeCell ref="G118:Q118"/>
    <mergeCell ref="L119:M120"/>
    <mergeCell ref="N119:O120"/>
    <mergeCell ref="P119:Q120"/>
    <mergeCell ref="L125:M125"/>
    <mergeCell ref="N125:O125"/>
    <mergeCell ref="P125:Q125"/>
    <mergeCell ref="F143:F146"/>
    <mergeCell ref="G143:K143"/>
    <mergeCell ref="G144:K144"/>
    <mergeCell ref="A147:A150"/>
    <mergeCell ref="B147:B150"/>
    <mergeCell ref="C147:C150"/>
    <mergeCell ref="D147:D150"/>
    <mergeCell ref="E147:E150"/>
    <mergeCell ref="F147:F150"/>
    <mergeCell ref="G147:K147"/>
    <mergeCell ref="G148:K148"/>
    <mergeCell ref="G149:K149"/>
    <mergeCell ref="G150:K150"/>
    <mergeCell ref="G145:K145"/>
    <mergeCell ref="G146:K146"/>
    <mergeCell ref="A159:A162"/>
    <mergeCell ref="B159:B162"/>
    <mergeCell ref="C159:C162"/>
    <mergeCell ref="D159:D162"/>
    <mergeCell ref="E159:E162"/>
    <mergeCell ref="F159:F162"/>
    <mergeCell ref="G159:K159"/>
    <mergeCell ref="G160:K160"/>
    <mergeCell ref="G161:K161"/>
    <mergeCell ref="G162:K162"/>
    <mergeCell ref="A155:A158"/>
    <mergeCell ref="B155:B158"/>
    <mergeCell ref="C155:C158"/>
    <mergeCell ref="D155:D158"/>
    <mergeCell ref="E155:E158"/>
    <mergeCell ref="F155:F158"/>
    <mergeCell ref="G155:K155"/>
    <mergeCell ref="G156:K156"/>
    <mergeCell ref="G157:K157"/>
    <mergeCell ref="G158:K158"/>
    <mergeCell ref="A167:A170"/>
    <mergeCell ref="B167:B170"/>
    <mergeCell ref="C167:C170"/>
    <mergeCell ref="D167:D170"/>
    <mergeCell ref="E167:E170"/>
    <mergeCell ref="F167:F170"/>
    <mergeCell ref="G167:K167"/>
    <mergeCell ref="G168:K168"/>
    <mergeCell ref="G169:K169"/>
    <mergeCell ref="G170:K170"/>
    <mergeCell ref="A163:A166"/>
    <mergeCell ref="B163:B166"/>
    <mergeCell ref="C163:C166"/>
    <mergeCell ref="D163:D166"/>
    <mergeCell ref="E163:E166"/>
    <mergeCell ref="F163:F166"/>
    <mergeCell ref="G163:K163"/>
    <mergeCell ref="G164:K164"/>
    <mergeCell ref="G165:K165"/>
    <mergeCell ref="G166:K166"/>
    <mergeCell ref="A175:A178"/>
    <mergeCell ref="B175:B178"/>
    <mergeCell ref="C175:C178"/>
    <mergeCell ref="D175:D178"/>
    <mergeCell ref="E175:E178"/>
    <mergeCell ref="F175:F178"/>
    <mergeCell ref="G175:K175"/>
    <mergeCell ref="G176:K176"/>
    <mergeCell ref="G177:K177"/>
    <mergeCell ref="G178:K178"/>
    <mergeCell ref="A171:A174"/>
    <mergeCell ref="B171:B174"/>
    <mergeCell ref="C171:C174"/>
    <mergeCell ref="D171:D174"/>
    <mergeCell ref="E171:E174"/>
    <mergeCell ref="F171:F174"/>
    <mergeCell ref="G171:K171"/>
    <mergeCell ref="G172:K172"/>
    <mergeCell ref="G173:K173"/>
    <mergeCell ref="G174:K174"/>
    <mergeCell ref="A183:A186"/>
    <mergeCell ref="B183:B186"/>
    <mergeCell ref="C183:C186"/>
    <mergeCell ref="D183:D186"/>
    <mergeCell ref="E183:E186"/>
    <mergeCell ref="F183:F186"/>
    <mergeCell ref="G183:K183"/>
    <mergeCell ref="G184:K184"/>
    <mergeCell ref="G185:K185"/>
    <mergeCell ref="G186:K186"/>
    <mergeCell ref="A179:A182"/>
    <mergeCell ref="B179:B182"/>
    <mergeCell ref="C179:C182"/>
    <mergeCell ref="D179:D182"/>
    <mergeCell ref="E179:E182"/>
    <mergeCell ref="F179:F182"/>
    <mergeCell ref="G179:K179"/>
    <mergeCell ref="G180:K180"/>
    <mergeCell ref="G181:K181"/>
    <mergeCell ref="G182:K182"/>
    <mergeCell ref="F223:F226"/>
    <mergeCell ref="G223:K223"/>
    <mergeCell ref="G224:K224"/>
    <mergeCell ref="G225:K225"/>
    <mergeCell ref="G226:K226"/>
    <mergeCell ref="L203:M203"/>
    <mergeCell ref="N203:O203"/>
    <mergeCell ref="P203:Q203"/>
    <mergeCell ref="L204:M204"/>
    <mergeCell ref="N204:O204"/>
    <mergeCell ref="P204:Q204"/>
    <mergeCell ref="G216:K216"/>
    <mergeCell ref="A219:A222"/>
    <mergeCell ref="B219:B222"/>
    <mergeCell ref="C219:C222"/>
    <mergeCell ref="D219:D222"/>
    <mergeCell ref="E219:E222"/>
    <mergeCell ref="F219:F222"/>
    <mergeCell ref="G219:K219"/>
    <mergeCell ref="G220:K220"/>
    <mergeCell ref="G221:K221"/>
    <mergeCell ref="G222:K222"/>
    <mergeCell ref="A210:S210"/>
    <mergeCell ref="G214:K214"/>
    <mergeCell ref="A207:O207"/>
    <mergeCell ref="P207:Q208"/>
    <mergeCell ref="R207:R208"/>
    <mergeCell ref="A208:O208"/>
    <mergeCell ref="A209:S209"/>
    <mergeCell ref="L212:M212"/>
    <mergeCell ref="N212:N213"/>
    <mergeCell ref="O212:O213"/>
    <mergeCell ref="A231:A234"/>
    <mergeCell ref="B231:B234"/>
    <mergeCell ref="C231:C234"/>
    <mergeCell ref="D231:D234"/>
    <mergeCell ref="E231:E234"/>
    <mergeCell ref="F231:F234"/>
    <mergeCell ref="G231:K231"/>
    <mergeCell ref="G232:K232"/>
    <mergeCell ref="G233:K233"/>
    <mergeCell ref="G234:K234"/>
    <mergeCell ref="A227:A230"/>
    <mergeCell ref="B227:B230"/>
    <mergeCell ref="C227:C230"/>
    <mergeCell ref="D227:D230"/>
    <mergeCell ref="E227:E230"/>
    <mergeCell ref="F227:F230"/>
    <mergeCell ref="G227:K227"/>
    <mergeCell ref="G228:K228"/>
    <mergeCell ref="G229:K229"/>
    <mergeCell ref="G230:K230"/>
    <mergeCell ref="A239:A242"/>
    <mergeCell ref="B239:B242"/>
    <mergeCell ref="C239:C242"/>
    <mergeCell ref="D239:D242"/>
    <mergeCell ref="E239:E242"/>
    <mergeCell ref="F239:F242"/>
    <mergeCell ref="G239:K239"/>
    <mergeCell ref="G240:K240"/>
    <mergeCell ref="G241:K241"/>
    <mergeCell ref="G242:K242"/>
    <mergeCell ref="A235:A238"/>
    <mergeCell ref="B235:B238"/>
    <mergeCell ref="C235:C238"/>
    <mergeCell ref="D235:D238"/>
    <mergeCell ref="E235:E238"/>
    <mergeCell ref="F235:F238"/>
    <mergeCell ref="G235:K235"/>
    <mergeCell ref="G236:K236"/>
    <mergeCell ref="G237:K237"/>
    <mergeCell ref="G238:K238"/>
    <mergeCell ref="A247:A250"/>
    <mergeCell ref="B247:B250"/>
    <mergeCell ref="C247:C250"/>
    <mergeCell ref="D247:D250"/>
    <mergeCell ref="E247:E250"/>
    <mergeCell ref="F247:F250"/>
    <mergeCell ref="G247:K247"/>
    <mergeCell ref="G248:K248"/>
    <mergeCell ref="G249:K249"/>
    <mergeCell ref="G250:K250"/>
    <mergeCell ref="A243:A246"/>
    <mergeCell ref="B243:B246"/>
    <mergeCell ref="C243:C246"/>
    <mergeCell ref="D243:D246"/>
    <mergeCell ref="E243:E246"/>
    <mergeCell ref="F243:F246"/>
    <mergeCell ref="G243:K243"/>
    <mergeCell ref="G244:K244"/>
    <mergeCell ref="G245:K245"/>
    <mergeCell ref="G246:K246"/>
    <mergeCell ref="A259:A262"/>
    <mergeCell ref="B259:B262"/>
    <mergeCell ref="C259:C262"/>
    <mergeCell ref="D259:D262"/>
    <mergeCell ref="E259:E262"/>
    <mergeCell ref="F259:F262"/>
    <mergeCell ref="G259:K259"/>
    <mergeCell ref="G260:K260"/>
    <mergeCell ref="G261:K261"/>
    <mergeCell ref="G262:K262"/>
    <mergeCell ref="A255:A258"/>
    <mergeCell ref="B255:B258"/>
    <mergeCell ref="C255:C258"/>
    <mergeCell ref="D255:D258"/>
    <mergeCell ref="E255:E258"/>
    <mergeCell ref="F255:F258"/>
    <mergeCell ref="G255:K255"/>
    <mergeCell ref="G256:K256"/>
    <mergeCell ref="G257:K257"/>
    <mergeCell ref="G258:K258"/>
    <mergeCell ref="P282:Q282"/>
    <mergeCell ref="L272:M272"/>
    <mergeCell ref="N272:O272"/>
    <mergeCell ref="P272:Q272"/>
    <mergeCell ref="L273:M273"/>
    <mergeCell ref="N273:O273"/>
    <mergeCell ref="P273:Q273"/>
    <mergeCell ref="L270:M270"/>
    <mergeCell ref="N270:O270"/>
    <mergeCell ref="P270:Q270"/>
    <mergeCell ref="L271:M271"/>
    <mergeCell ref="N271:O271"/>
    <mergeCell ref="P271:Q271"/>
    <mergeCell ref="L281:M281"/>
    <mergeCell ref="N281:O281"/>
    <mergeCell ref="P281:Q281"/>
    <mergeCell ref="L282:M282"/>
    <mergeCell ref="N282:O282"/>
    <mergeCell ref="F387:F388"/>
    <mergeCell ref="G387:K388"/>
    <mergeCell ref="L387:M387"/>
    <mergeCell ref="N387:N388"/>
    <mergeCell ref="O387:O388"/>
    <mergeCell ref="P387:P388"/>
    <mergeCell ref="Q387:Q388"/>
    <mergeCell ref="R387:R388"/>
    <mergeCell ref="L352:M352"/>
    <mergeCell ref="N352:O352"/>
    <mergeCell ref="P352:Q352"/>
    <mergeCell ref="L353:M353"/>
    <mergeCell ref="N353:O353"/>
    <mergeCell ref="P353:Q353"/>
    <mergeCell ref="A382:O382"/>
    <mergeCell ref="P382:Q383"/>
    <mergeCell ref="R382:R383"/>
    <mergeCell ref="A383:O383"/>
    <mergeCell ref="G366:K366"/>
    <mergeCell ref="A371:P371"/>
    <mergeCell ref="A373:A375"/>
    <mergeCell ref="B373:D373"/>
    <mergeCell ref="E373:F373"/>
    <mergeCell ref="G373:Q373"/>
    <mergeCell ref="R373:R375"/>
    <mergeCell ref="B374:B375"/>
    <mergeCell ref="C374:C375"/>
    <mergeCell ref="D374:D375"/>
    <mergeCell ref="E374:E375"/>
    <mergeCell ref="F374:F375"/>
    <mergeCell ref="G374:G375"/>
    <mergeCell ref="H374:I374"/>
    <mergeCell ref="R400:R402"/>
    <mergeCell ref="B401:B402"/>
    <mergeCell ref="C401:C402"/>
    <mergeCell ref="D401:D402"/>
    <mergeCell ref="E401:E402"/>
    <mergeCell ref="F401:F402"/>
    <mergeCell ref="G401:G402"/>
    <mergeCell ref="H401:I401"/>
    <mergeCell ref="J401:J402"/>
    <mergeCell ref="K401:K402"/>
    <mergeCell ref="L401:M402"/>
    <mergeCell ref="N401:O402"/>
    <mergeCell ref="P401:Q402"/>
    <mergeCell ref="G389:K389"/>
    <mergeCell ref="A390:A391"/>
    <mergeCell ref="B390:B391"/>
    <mergeCell ref="C390:C391"/>
    <mergeCell ref="D390:D391"/>
    <mergeCell ref="E390:E391"/>
    <mergeCell ref="F390:F391"/>
    <mergeCell ref="G390:K390"/>
    <mergeCell ref="G391:K391"/>
    <mergeCell ref="A392:A395"/>
    <mergeCell ref="B392:B395"/>
    <mergeCell ref="C392:C395"/>
    <mergeCell ref="D392:D395"/>
    <mergeCell ref="E392:E395"/>
    <mergeCell ref="F392:F395"/>
    <mergeCell ref="G392:K392"/>
    <mergeCell ref="G395:K395"/>
    <mergeCell ref="G393:K393"/>
    <mergeCell ref="G394:K394"/>
    <mergeCell ref="L403:M403"/>
    <mergeCell ref="N403:O403"/>
    <mergeCell ref="P403:Q403"/>
    <mergeCell ref="L404:M404"/>
    <mergeCell ref="N404:O404"/>
    <mergeCell ref="P404:Q404"/>
    <mergeCell ref="A367:A368"/>
    <mergeCell ref="B367:B368"/>
    <mergeCell ref="C367:C368"/>
    <mergeCell ref="D367:D368"/>
    <mergeCell ref="E367:E368"/>
    <mergeCell ref="F367:F368"/>
    <mergeCell ref="G367:K367"/>
    <mergeCell ref="G368:K368"/>
    <mergeCell ref="L378:M378"/>
    <mergeCell ref="N378:O378"/>
    <mergeCell ref="P378:Q378"/>
    <mergeCell ref="A398:P398"/>
    <mergeCell ref="A400:A402"/>
    <mergeCell ref="B400:D400"/>
    <mergeCell ref="E400:F400"/>
    <mergeCell ref="G400:Q400"/>
    <mergeCell ref="A384:S384"/>
    <mergeCell ref="A385:S385"/>
    <mergeCell ref="A386:A388"/>
    <mergeCell ref="B386:D386"/>
    <mergeCell ref="E386:F386"/>
    <mergeCell ref="G386:R386"/>
    <mergeCell ref="B387:B388"/>
    <mergeCell ref="C387:C388"/>
    <mergeCell ref="D387:D388"/>
    <mergeCell ref="E387:E388"/>
    <mergeCell ref="G311:K311"/>
    <mergeCell ref="A311:A313"/>
    <mergeCell ref="B311:B313"/>
    <mergeCell ref="C311:C313"/>
    <mergeCell ref="D311:D313"/>
    <mergeCell ref="E311:E313"/>
    <mergeCell ref="F311:F313"/>
    <mergeCell ref="F299:F301"/>
    <mergeCell ref="G302:K302"/>
    <mergeCell ref="A302:A304"/>
    <mergeCell ref="B302:B304"/>
    <mergeCell ref="C302:C304"/>
    <mergeCell ref="D302:D304"/>
    <mergeCell ref="E302:E304"/>
    <mergeCell ref="F302:F304"/>
    <mergeCell ref="G305:K305"/>
    <mergeCell ref="A305:A307"/>
    <mergeCell ref="B305:B307"/>
    <mergeCell ref="C305:C307"/>
    <mergeCell ref="D305:D307"/>
    <mergeCell ref="E305:E307"/>
    <mergeCell ref="F305:F307"/>
    <mergeCell ref="G308:K308"/>
    <mergeCell ref="A308:A310"/>
    <mergeCell ref="B308:B310"/>
    <mergeCell ref="C308:C310"/>
    <mergeCell ref="D308:D310"/>
    <mergeCell ref="E308:E310"/>
    <mergeCell ref="F308:F310"/>
    <mergeCell ref="G303:K303"/>
    <mergeCell ref="G304:K304"/>
    <mergeCell ref="S33:S36"/>
    <mergeCell ref="S37:S40"/>
    <mergeCell ref="S41:S44"/>
    <mergeCell ref="S45:S48"/>
    <mergeCell ref="S70:S73"/>
    <mergeCell ref="S74:S77"/>
    <mergeCell ref="S78:S81"/>
    <mergeCell ref="S82:S85"/>
    <mergeCell ref="S86:S89"/>
    <mergeCell ref="S90:S93"/>
    <mergeCell ref="S94:S97"/>
    <mergeCell ref="S98:S101"/>
    <mergeCell ref="S102:S105"/>
    <mergeCell ref="S106:S109"/>
    <mergeCell ref="S110:S113"/>
    <mergeCell ref="S143:S146"/>
    <mergeCell ref="S147:S150"/>
    <mergeCell ref="S247:S250"/>
    <mergeCell ref="S251:S254"/>
    <mergeCell ref="S255:S258"/>
    <mergeCell ref="S259:S262"/>
    <mergeCell ref="S293:S295"/>
    <mergeCell ref="S296:S298"/>
    <mergeCell ref="S299:S301"/>
    <mergeCell ref="S302:S304"/>
    <mergeCell ref="S305:S307"/>
    <mergeCell ref="S308:S310"/>
    <mergeCell ref="S311:S313"/>
    <mergeCell ref="S365:S366"/>
    <mergeCell ref="S367:S368"/>
    <mergeCell ref="S390:S391"/>
    <mergeCell ref="S392:S395"/>
    <mergeCell ref="S151:S154"/>
    <mergeCell ref="S155:S158"/>
    <mergeCell ref="S159:S162"/>
    <mergeCell ref="S163:S166"/>
    <mergeCell ref="S167:S170"/>
    <mergeCell ref="S171:S174"/>
    <mergeCell ref="S175:S178"/>
    <mergeCell ref="S179:S182"/>
    <mergeCell ref="S183:S186"/>
    <mergeCell ref="S215:S218"/>
    <mergeCell ref="S219:S222"/>
    <mergeCell ref="S223:S226"/>
    <mergeCell ref="S227:S230"/>
    <mergeCell ref="S231:S234"/>
    <mergeCell ref="S235:S238"/>
    <mergeCell ref="S239:S242"/>
    <mergeCell ref="S243:S246"/>
  </mergeCells>
  <pageMargins left="0.59055118110236227" right="0.59055118110236227" top="0.59055118110236227" bottom="0.59055118110236227" header="0.31496062992125984" footer="0.31496062992125984"/>
  <pageSetup paperSize="9" scale="55" fitToHeight="7" orientation="landscape" r:id="rId1"/>
  <rowBreaks count="12" manualBreakCount="12">
    <brk id="60" max="17" man="1"/>
    <brk id="101" max="17" man="1"/>
    <brk id="115" max="17" man="1"/>
    <brk id="132" max="17" man="1"/>
    <brk id="150" max="17" man="1"/>
    <brk id="162" max="17" man="1"/>
    <brk id="187" max="17" man="1"/>
    <brk id="205" max="17" man="1"/>
    <brk id="242" max="17" man="1"/>
    <brk id="313" max="17" man="1"/>
    <brk id="344" max="17" man="1"/>
    <brk id="380" max="17" man="1"/>
  </rowBreaks>
</worksheet>
</file>

<file path=xl/worksheets/sheet58.xml><?xml version="1.0" encoding="utf-8"?>
<worksheet xmlns="http://schemas.openxmlformats.org/spreadsheetml/2006/main" xmlns:r="http://schemas.openxmlformats.org/officeDocument/2006/relationships">
  <sheetPr>
    <tabColor rgb="FFFF0000"/>
  </sheetPr>
  <dimension ref="A1:W99"/>
  <sheetViews>
    <sheetView view="pageBreakPreview" topLeftCell="A70" zoomScale="79" zoomScaleSheetLayoutView="79" workbookViewId="0">
      <selection activeCell="V93" sqref="V93"/>
    </sheetView>
  </sheetViews>
  <sheetFormatPr defaultRowHeight="15"/>
  <cols>
    <col min="1" max="1" width="13.140625" customWidth="1"/>
    <col min="2" max="12" width="13.42578125" customWidth="1"/>
    <col min="13" max="17" width="13.42578125" hidden="1" customWidth="1"/>
    <col min="18" max="19" width="11.28515625" customWidth="1"/>
    <col min="20" max="20" width="14.5703125" customWidth="1"/>
    <col min="21" max="21" width="12.42578125" customWidth="1"/>
    <col min="22" max="22" width="15.7109375" customWidth="1"/>
    <col min="23" max="23" width="13.5703125" customWidth="1"/>
  </cols>
  <sheetData>
    <row r="1" spans="1:23" ht="24.75" customHeight="1">
      <c r="A1" s="1124" t="s">
        <v>157</v>
      </c>
      <c r="B1" s="647"/>
      <c r="C1" s="1148" t="s">
        <v>158</v>
      </c>
      <c r="D1" s="1148"/>
      <c r="E1" s="1148"/>
      <c r="F1" s="1148"/>
      <c r="G1" s="1149"/>
      <c r="H1" s="1149"/>
      <c r="I1" s="1149"/>
      <c r="J1" s="1149"/>
      <c r="K1" s="1149"/>
      <c r="L1" s="1149"/>
      <c r="M1" s="1149"/>
      <c r="N1" s="1149"/>
      <c r="O1" s="1149"/>
      <c r="P1" s="1149"/>
      <c r="Q1" s="1149"/>
    </row>
    <row r="2" spans="1:23" ht="24" customHeight="1">
      <c r="A2" s="1125"/>
      <c r="B2" s="1150" t="s">
        <v>159</v>
      </c>
      <c r="C2" s="1151"/>
      <c r="D2" s="1151"/>
      <c r="E2" s="1152"/>
      <c r="F2" s="1153" t="s">
        <v>160</v>
      </c>
      <c r="G2" s="1154"/>
      <c r="H2" s="1154"/>
      <c r="I2" s="1155"/>
      <c r="J2" s="1145" t="s">
        <v>161</v>
      </c>
      <c r="K2" s="1146"/>
      <c r="L2" s="1146"/>
      <c r="M2" s="1147"/>
      <c r="N2" s="1144" t="s">
        <v>162</v>
      </c>
      <c r="O2" s="1144"/>
      <c r="P2" s="1144"/>
      <c r="Q2" s="1144"/>
    </row>
    <row r="3" spans="1:23" ht="24" customHeight="1">
      <c r="A3" s="1126"/>
      <c r="B3" s="452" t="s">
        <v>459</v>
      </c>
      <c r="C3" s="452" t="s">
        <v>460</v>
      </c>
      <c r="D3" s="611" t="s">
        <v>164</v>
      </c>
      <c r="E3" s="612" t="s">
        <v>462</v>
      </c>
      <c r="F3" s="74" t="s">
        <v>459</v>
      </c>
      <c r="G3" s="74" t="s">
        <v>460</v>
      </c>
      <c r="H3" s="628" t="s">
        <v>164</v>
      </c>
      <c r="I3" s="613" t="s">
        <v>462</v>
      </c>
      <c r="J3" s="454" t="s">
        <v>459</v>
      </c>
      <c r="K3" s="454" t="s">
        <v>461</v>
      </c>
      <c r="L3" s="629" t="s">
        <v>164</v>
      </c>
      <c r="M3" s="614" t="s">
        <v>462</v>
      </c>
      <c r="N3" s="453" t="s">
        <v>459</v>
      </c>
      <c r="O3" s="453" t="s">
        <v>460</v>
      </c>
      <c r="P3" s="630" t="s">
        <v>463</v>
      </c>
      <c r="Q3" s="453" t="s">
        <v>462</v>
      </c>
      <c r="U3" s="112">
        <f>B4+F4+J4</f>
        <v>1566</v>
      </c>
    </row>
    <row r="4" spans="1:23" ht="24" customHeight="1">
      <c r="A4" s="450" t="s">
        <v>60</v>
      </c>
      <c r="B4" s="615">
        <f>SUM([2]январь!$B$12:$P$12)</f>
        <v>770</v>
      </c>
      <c r="C4" s="615">
        <f>SUM('[1]1.КРО, нач, н-у, н-у, МН:15.нач, н-у, н-у, н-д'!E42)</f>
        <v>770</v>
      </c>
      <c r="D4" s="616">
        <f>B4-C4</f>
        <v>0</v>
      </c>
      <c r="E4" s="615">
        <f>SUM('[1]1.КРО, нач, н-у, н-у, МН:15.нач, н-у, н-у, н-д'!F42)</f>
        <v>761</v>
      </c>
      <c r="F4" s="617">
        <f>SUM([2]январь!$Q$12:$AA$12)</f>
        <v>684</v>
      </c>
      <c r="G4" s="617">
        <f>SUM('[1]16.осн, адапт, ОВЗ, н-у:26.осн, н-у, н-у, н-д'!E42)</f>
        <v>684</v>
      </c>
      <c r="H4" s="625">
        <f>F4-G4</f>
        <v>0</v>
      </c>
      <c r="I4" s="617">
        <f>SUM('[1]16.осн, адапт, ОВЗ, н-у:26.осн, н-у, н-у, н-д'!F42)</f>
        <v>682</v>
      </c>
      <c r="J4" s="618">
        <f>SUM([2]январь!$AB$12:$AM$12)</f>
        <v>112</v>
      </c>
      <c r="K4" s="618">
        <f>SUM('[1]27.сред, адап, ОВЗ, н-у:38.сред, н-у,н-у,ЗАОЧ'!E42)</f>
        <v>112</v>
      </c>
      <c r="L4" s="627">
        <f>J4-K4</f>
        <v>0</v>
      </c>
      <c r="M4" s="618">
        <f>SUM('[1]27.сред, адап, ОВЗ, н-у:38.сред, н-у,н-у,ЗАОЧ'!F42)</f>
        <v>110</v>
      </c>
      <c r="N4" s="619">
        <f>SUM([2]январь!$AN$12:$AS$12)</f>
        <v>1133</v>
      </c>
      <c r="O4" s="619">
        <f>SUM('[1]39.доп, тех :45.доп, н-у, НЕТ'!E48)</f>
        <v>1133</v>
      </c>
      <c r="P4" s="631">
        <f>N4-O4</f>
        <v>0</v>
      </c>
      <c r="Q4" s="619">
        <f>SUM('[1]39.доп, тех :45.доп, н-у, НЕТ'!G48)</f>
        <v>1133</v>
      </c>
      <c r="U4" s="112">
        <f t="shared" ref="U4:U13" si="0">B5+F5+J5</f>
        <v>1566</v>
      </c>
    </row>
    <row r="5" spans="1:23" ht="24" customHeight="1">
      <c r="A5" s="450" t="s">
        <v>61</v>
      </c>
      <c r="B5" s="615">
        <f>SUM([2]февраль!$B$12:$P$12)</f>
        <v>770</v>
      </c>
      <c r="C5" s="615">
        <f>SUM('[1]1.КРО, нач, н-у, н-у, МН:15.нач, н-у, н-у, н-д'!E43)</f>
        <v>770</v>
      </c>
      <c r="D5" s="616">
        <f t="shared" ref="D5:D12" si="1">B5-C5</f>
        <v>0</v>
      </c>
      <c r="E5" s="615">
        <f>SUM('[1]1.КРО, нач, н-у, н-у, МН:15.нач, н-у, н-у, н-д'!F43)</f>
        <v>758</v>
      </c>
      <c r="F5" s="617">
        <f>SUM([2]февраль!$Q$12:$AA$12)</f>
        <v>684</v>
      </c>
      <c r="G5" s="617">
        <f>SUM('[1]16.осн, адапт, ОВЗ, н-у:26.осн, н-у, н-у, н-д'!E43)</f>
        <v>684</v>
      </c>
      <c r="H5" s="625">
        <f t="shared" ref="H5:H12" si="2">F5-G5</f>
        <v>0</v>
      </c>
      <c r="I5" s="617">
        <f>SUM('[1]16.осн, адапт, ОВЗ, н-у:26.осн, н-у, н-у, н-д'!F43)</f>
        <v>682</v>
      </c>
      <c r="J5" s="618">
        <f>SUM([2]февраль!$AB$12:$AM$12)</f>
        <v>112</v>
      </c>
      <c r="K5" s="618">
        <f>SUM('[1]27.сред, адап, ОВЗ, н-у:38.сред, н-у,н-у,ЗАОЧ'!E43)</f>
        <v>112</v>
      </c>
      <c r="L5" s="627">
        <f t="shared" ref="L5:L12" si="3">J5-K5</f>
        <v>0</v>
      </c>
      <c r="M5" s="618">
        <f>SUM('[1]27.сред, адап, ОВЗ, н-у:38.сред, н-у,н-у,ЗАОЧ'!F43)</f>
        <v>109</v>
      </c>
      <c r="N5" s="619">
        <f>SUM([2]февраль!$AN$12:$AS$12)</f>
        <v>1133</v>
      </c>
      <c r="O5" s="619">
        <f>SUM('[1]39.доп, тех :45.доп, н-у, НЕТ'!E49)</f>
        <v>1133</v>
      </c>
      <c r="P5" s="631">
        <f t="shared" ref="P5:P12" si="4">N5-O5</f>
        <v>0</v>
      </c>
      <c r="Q5" s="619">
        <f>SUM('[1]39.доп, тех :45.доп, н-у, НЕТ'!G49)</f>
        <v>1133</v>
      </c>
      <c r="U5" s="112">
        <f t="shared" si="0"/>
        <v>1566</v>
      </c>
    </row>
    <row r="6" spans="1:23" ht="24" customHeight="1">
      <c r="A6" s="450" t="s">
        <v>62</v>
      </c>
      <c r="B6" s="615">
        <f>SUM([2]март!$B$12:$P$12)</f>
        <v>770</v>
      </c>
      <c r="C6" s="615">
        <f>SUM('[1]1.КРО, нач, н-у, н-у, МН:15.нач, н-у, н-у, н-д'!E44)</f>
        <v>770</v>
      </c>
      <c r="D6" s="616">
        <f t="shared" si="1"/>
        <v>0</v>
      </c>
      <c r="E6" s="615">
        <f>SUM('[1]1.КРО, нач, н-у, н-у, МН:15.нач, н-у, н-у, н-д'!F44)</f>
        <v>753</v>
      </c>
      <c r="F6" s="617">
        <f>SUM([2]март!$Q$12:$AA$12)</f>
        <v>684</v>
      </c>
      <c r="G6" s="617">
        <f>SUM('[1]16.осн, адапт, ОВЗ, н-у:26.осн, н-у, н-у, н-д'!E44)</f>
        <v>684</v>
      </c>
      <c r="H6" s="625">
        <f t="shared" si="2"/>
        <v>0</v>
      </c>
      <c r="I6" s="617">
        <f>SUM('[1]16.осн, адапт, ОВЗ, н-у:26.осн, н-у, н-у, н-д'!F44)</f>
        <v>680</v>
      </c>
      <c r="J6" s="618">
        <f>SUM([2]март!$AB$12:$AM$12)</f>
        <v>112</v>
      </c>
      <c r="K6" s="618">
        <f>SUM('[1]27.сред, адап, ОВЗ, н-у:38.сред, н-у,н-у,ЗАОЧ'!E44)</f>
        <v>112</v>
      </c>
      <c r="L6" s="627">
        <f t="shared" si="3"/>
        <v>0</v>
      </c>
      <c r="M6" s="618">
        <f>SUM('[1]27.сред, адап, ОВЗ, н-у:38.сред, н-у,н-у,ЗАОЧ'!F44)</f>
        <v>109</v>
      </c>
      <c r="N6" s="619">
        <f>SUM([2]март!$AN$12:$AS$12)</f>
        <v>1133</v>
      </c>
      <c r="O6" s="619">
        <f>SUM('[1]39.доп, тех :45.доп, н-у, НЕТ'!E50)</f>
        <v>1133</v>
      </c>
      <c r="P6" s="631">
        <f t="shared" si="4"/>
        <v>0</v>
      </c>
      <c r="Q6" s="619">
        <f>SUM('[1]39.доп, тех :45.доп, н-у, НЕТ'!G50)</f>
        <v>1133</v>
      </c>
      <c r="U6" s="112">
        <f t="shared" si="0"/>
        <v>1566</v>
      </c>
    </row>
    <row r="7" spans="1:23" ht="24" customHeight="1">
      <c r="A7" s="450" t="s">
        <v>29</v>
      </c>
      <c r="B7" s="615">
        <f>SUM([2]апрель!$B$12:$P$12)</f>
        <v>770</v>
      </c>
      <c r="C7" s="615">
        <f>SUM('[1]1.КРО, нач, н-у, н-у, МН:15.нач, н-у, н-у, н-д'!E45)</f>
        <v>770</v>
      </c>
      <c r="D7" s="616">
        <f t="shared" si="1"/>
        <v>0</v>
      </c>
      <c r="E7" s="615">
        <f>SUM('[1]1.КРО, нач, н-у, н-у, МН:15.нач, н-у, н-у, н-д'!F45)</f>
        <v>753</v>
      </c>
      <c r="F7" s="617">
        <f>SUM([2]апрель!$Q$12:$AA$12)</f>
        <v>684</v>
      </c>
      <c r="G7" s="617">
        <f>SUM('[1]16.осн, адапт, ОВЗ, н-у:26.осн, н-у, н-у, н-д'!E45)</f>
        <v>684</v>
      </c>
      <c r="H7" s="625">
        <f t="shared" si="2"/>
        <v>0</v>
      </c>
      <c r="I7" s="617">
        <f>SUM('[1]16.осн, адапт, ОВЗ, н-у:26.осн, н-у, н-у, н-д'!F45)</f>
        <v>679</v>
      </c>
      <c r="J7" s="618">
        <f>SUM([2]апрель!$AB$12:$AM$12)</f>
        <v>112</v>
      </c>
      <c r="K7" s="618">
        <f>SUM('[1]27.сред, адап, ОВЗ, н-у:38.сред, н-у,н-у,ЗАОЧ'!E45)</f>
        <v>112</v>
      </c>
      <c r="L7" s="627">
        <f t="shared" si="3"/>
        <v>0</v>
      </c>
      <c r="M7" s="618">
        <f>SUM('[1]27.сред, адап, ОВЗ, н-у:38.сред, н-у,н-у,ЗАОЧ'!F45)</f>
        <v>109</v>
      </c>
      <c r="N7" s="619">
        <f>SUM([2]апрель!$AN$12:$AS$12)</f>
        <v>1133</v>
      </c>
      <c r="O7" s="619">
        <f>SUM('[1]39.доп, тех :45.доп, н-у, НЕТ'!E51)</f>
        <v>1133</v>
      </c>
      <c r="P7" s="631">
        <f t="shared" si="4"/>
        <v>0</v>
      </c>
      <c r="Q7" s="619">
        <f>SUM('[1]39.доп, тех :45.доп, н-у, НЕТ'!G51)</f>
        <v>1133</v>
      </c>
      <c r="U7" s="112">
        <f t="shared" si="0"/>
        <v>1566</v>
      </c>
    </row>
    <row r="8" spans="1:23" ht="24" customHeight="1">
      <c r="A8" s="450" t="s">
        <v>63</v>
      </c>
      <c r="B8" s="615">
        <f>SUM([2]май!$B$12:$P$12)</f>
        <v>770</v>
      </c>
      <c r="C8" s="615">
        <f>SUM('[1]1.КРО, нач, н-у, н-у, МН:15.нач, н-у, н-у, н-д'!E46)</f>
        <v>770</v>
      </c>
      <c r="D8" s="616">
        <f t="shared" si="1"/>
        <v>0</v>
      </c>
      <c r="E8" s="615">
        <f>SUM('[1]1.КРО, нач, н-у, н-у, МН:15.нач, н-у, н-у, н-д'!F46)</f>
        <v>753</v>
      </c>
      <c r="F8" s="617">
        <f>SUM([2]май!$Q$12:$AA$12)</f>
        <v>684</v>
      </c>
      <c r="G8" s="617">
        <f>SUM('[1]16.осн, адапт, ОВЗ, н-у:26.осн, н-у, н-у, н-д'!E46)</f>
        <v>684</v>
      </c>
      <c r="H8" s="625">
        <f t="shared" si="2"/>
        <v>0</v>
      </c>
      <c r="I8" s="617">
        <f>SUM('[1]16.осн, адапт, ОВЗ, н-у:26.осн, н-у, н-у, н-д'!F46)</f>
        <v>679</v>
      </c>
      <c r="J8" s="618">
        <f>SUM([2]май!$AB$12:$AM$12)</f>
        <v>112</v>
      </c>
      <c r="K8" s="618">
        <f>SUM('[1]27.сред, адап, ОВЗ, н-у:38.сред, н-у,н-у,ЗАОЧ'!E46)</f>
        <v>112</v>
      </c>
      <c r="L8" s="627">
        <f t="shared" si="3"/>
        <v>0</v>
      </c>
      <c r="M8" s="618">
        <f>SUM('[1]27.сред, адап, ОВЗ, н-у:38.сред, н-у,н-у,ЗАОЧ'!F46)</f>
        <v>109</v>
      </c>
      <c r="N8" s="619">
        <f>SUM([2]май!$AN$12:$AS$12)</f>
        <v>1133</v>
      </c>
      <c r="O8" s="619">
        <f>SUM('[1]39.доп, тех :45.доп, н-у, НЕТ'!E52)</f>
        <v>1133</v>
      </c>
      <c r="P8" s="631">
        <f t="shared" si="4"/>
        <v>0</v>
      </c>
      <c r="Q8" s="619">
        <f>SUM('[1]39.доп, тех :45.доп, н-у, НЕТ'!G52)</f>
        <v>1133</v>
      </c>
      <c r="U8" s="112">
        <f t="shared" si="0"/>
        <v>1606</v>
      </c>
    </row>
    <row r="9" spans="1:23" ht="24" customHeight="1">
      <c r="A9" s="450" t="s">
        <v>64</v>
      </c>
      <c r="B9" s="615">
        <f>SUM([2]сентябрь!$B$12:$P$12)</f>
        <v>778</v>
      </c>
      <c r="C9" s="615">
        <f>SUM('[1]1.КРО, нач, н-у, н-у, МН:15.нач, н-у, н-у, н-д'!E47)</f>
        <v>778</v>
      </c>
      <c r="D9" s="616">
        <f t="shared" si="1"/>
        <v>0</v>
      </c>
      <c r="E9" s="615">
        <f>SUM('[1]1.КРО, нач, н-у, н-у, МН:15.нач, н-у, н-у, н-д'!F47)</f>
        <v>803</v>
      </c>
      <c r="F9" s="617">
        <f>SUM([2]сентябрь!$Q$12:$AA$12)</f>
        <v>716</v>
      </c>
      <c r="G9" s="617">
        <f>SUM('[1]16.осн, адапт, ОВЗ, н-у:26.осн, н-у, н-у, н-д'!E47)</f>
        <v>716</v>
      </c>
      <c r="H9" s="625">
        <f t="shared" si="2"/>
        <v>0</v>
      </c>
      <c r="I9" s="617">
        <f>SUM('[1]16.осн, адапт, ОВЗ, н-у:26.осн, н-у, н-у, н-д'!F47)</f>
        <v>712</v>
      </c>
      <c r="J9" s="618">
        <f>SUM([2]сентябрь!$AB$12:$AM$12)</f>
        <v>112</v>
      </c>
      <c r="K9" s="618">
        <f>SUM('[1]27.сред, адап, ОВЗ, н-у:38.сред, н-у,н-у,ЗАОЧ'!E47)</f>
        <v>112</v>
      </c>
      <c r="L9" s="627">
        <f t="shared" si="3"/>
        <v>0</v>
      </c>
      <c r="M9" s="618">
        <f>SUM('[1]27.сред, адап, ОВЗ, н-у:38.сред, н-у,н-у,ЗАОЧ'!F47)</f>
        <v>112</v>
      </c>
      <c r="N9" s="619">
        <f>SUM([2]сентябрь!$AN$12:$AS$12)</f>
        <v>1200</v>
      </c>
      <c r="O9" s="619">
        <f>SUM('[1]39.доп, тех :45.доп, н-у, НЕТ'!E53)</f>
        <v>1200</v>
      </c>
      <c r="P9" s="631">
        <f t="shared" si="4"/>
        <v>0</v>
      </c>
      <c r="Q9" s="619">
        <f>SUM('[1]39.доп, тех :45.доп, н-у, НЕТ'!G53)</f>
        <v>1170</v>
      </c>
      <c r="U9" s="112">
        <f t="shared" si="0"/>
        <v>1606</v>
      </c>
    </row>
    <row r="10" spans="1:23" ht="24" customHeight="1">
      <c r="A10" s="450" t="s">
        <v>30</v>
      </c>
      <c r="B10" s="615">
        <f>SUM([2]октябрь!$B$12:$P$12)</f>
        <v>778</v>
      </c>
      <c r="C10" s="615">
        <f>SUM('[1]1.КРО, нач, н-у, н-у, МН:15.нач, н-у, н-у, н-д'!E48)</f>
        <v>778</v>
      </c>
      <c r="D10" s="616">
        <f t="shared" si="1"/>
        <v>0</v>
      </c>
      <c r="E10" s="615">
        <f>SUM('[1]1.КРО, нач, н-у, н-у, МН:15.нач, н-у, н-у, н-д'!F48)</f>
        <v>0</v>
      </c>
      <c r="F10" s="617">
        <f>SUM([2]октябрь!$Q$12:$AA$12)</f>
        <v>716</v>
      </c>
      <c r="G10" s="617">
        <f>SUM('[1]16.осн, адапт, ОВЗ, н-у:26.осн, н-у, н-у, н-д'!E48)</f>
        <v>716</v>
      </c>
      <c r="H10" s="625">
        <f t="shared" si="2"/>
        <v>0</v>
      </c>
      <c r="I10" s="617">
        <f>SUM('[1]16.осн, адапт, ОВЗ, н-у:26.осн, н-у, н-у, н-д'!F48)</f>
        <v>0</v>
      </c>
      <c r="J10" s="618">
        <f>SUM([2]октябрь!$AB$12:$AM$12)</f>
        <v>112</v>
      </c>
      <c r="K10" s="618">
        <f>SUM('[1]27.сред, адап, ОВЗ, н-у:38.сред, н-у,н-у,ЗАОЧ'!E48)</f>
        <v>112</v>
      </c>
      <c r="L10" s="627">
        <f t="shared" si="3"/>
        <v>0</v>
      </c>
      <c r="M10" s="618">
        <f>SUM('[1]27.сред, адап, ОВЗ, н-у:38.сред, н-у,н-у,ЗАОЧ'!F48)</f>
        <v>0</v>
      </c>
      <c r="N10" s="619">
        <f>SUM([2]октябрь!$AN$12:$AS$12)</f>
        <v>1200</v>
      </c>
      <c r="O10" s="619">
        <f>SUM('[1]39.доп, тех :45.доп, н-у, НЕТ'!E54)</f>
        <v>1200</v>
      </c>
      <c r="P10" s="631">
        <f t="shared" si="4"/>
        <v>0</v>
      </c>
      <c r="Q10" s="619">
        <f>SUM('[1]39.доп, тех :45.доп, н-у, НЕТ'!G54)</f>
        <v>0</v>
      </c>
      <c r="U10" s="112">
        <f t="shared" si="0"/>
        <v>1606</v>
      </c>
    </row>
    <row r="11" spans="1:23" ht="24" customHeight="1">
      <c r="A11" s="450" t="s">
        <v>65</v>
      </c>
      <c r="B11" s="615">
        <f>SUM([2]ноябрь!$B$12:$P$12)</f>
        <v>778</v>
      </c>
      <c r="C11" s="615">
        <f>SUM('[1]1.КРО, нач, н-у, н-у, МН:15.нач, н-у, н-у, н-д'!E49)</f>
        <v>778</v>
      </c>
      <c r="D11" s="616">
        <f t="shared" si="1"/>
        <v>0</v>
      </c>
      <c r="E11" s="615">
        <f>SUM('[1]1.КРО, нач, н-у, н-у, МН:15.нач, н-у, н-у, н-д'!F49)</f>
        <v>0</v>
      </c>
      <c r="F11" s="617">
        <f>SUM([2]ноябрь!$Q$12:$AA$12)</f>
        <v>716</v>
      </c>
      <c r="G11" s="617">
        <f>SUM('[1]16.осн, адапт, ОВЗ, н-у:26.осн, н-у, н-у, н-д'!E49)</f>
        <v>716</v>
      </c>
      <c r="H11" s="625">
        <f t="shared" si="2"/>
        <v>0</v>
      </c>
      <c r="I11" s="617">
        <f>SUM('[1]16.осн, адапт, ОВЗ, н-у:26.осн, н-у, н-у, н-д'!F49)</f>
        <v>0</v>
      </c>
      <c r="J11" s="618">
        <f>SUM([2]ноябрь!$AB$12:$AM$12)</f>
        <v>112</v>
      </c>
      <c r="K11" s="618">
        <f>SUM('[1]27.сред, адап, ОВЗ, н-у:38.сред, н-у,н-у,ЗАОЧ'!E49)</f>
        <v>112</v>
      </c>
      <c r="L11" s="627">
        <f t="shared" si="3"/>
        <v>0</v>
      </c>
      <c r="M11" s="618">
        <f>SUM('[1]27.сред, адап, ОВЗ, н-у:38.сред, н-у,н-у,ЗАОЧ'!F49)</f>
        <v>0</v>
      </c>
      <c r="N11" s="619">
        <f>SUM([2]ноябрь!$AN$12:$AS$12)</f>
        <v>1200</v>
      </c>
      <c r="O11" s="619">
        <f>SUM('[1]39.доп, тех :45.доп, н-у, НЕТ'!E55)</f>
        <v>1200</v>
      </c>
      <c r="P11" s="631">
        <f t="shared" si="4"/>
        <v>0</v>
      </c>
      <c r="Q11" s="619">
        <f>SUM('[1]39.доп, тех :45.доп, н-у, НЕТ'!G55)</f>
        <v>0</v>
      </c>
      <c r="U11" s="112">
        <f t="shared" si="0"/>
        <v>1606</v>
      </c>
    </row>
    <row r="12" spans="1:23" ht="24" customHeight="1">
      <c r="A12" s="450" t="s">
        <v>66</v>
      </c>
      <c r="B12" s="615">
        <f>SUM([2]декабрь!$B$12:$P$12)</f>
        <v>778</v>
      </c>
      <c r="C12" s="615">
        <f>SUM('[1]1.КРО, нач, н-у, н-у, МН:15.нач, н-у, н-у, н-д'!E50)</f>
        <v>778</v>
      </c>
      <c r="D12" s="616">
        <f t="shared" si="1"/>
        <v>0</v>
      </c>
      <c r="E12" s="615">
        <f>SUM('[1]1.КРО, нач, н-у, н-у, МН:15.нач, н-у, н-у, н-д'!F50)</f>
        <v>0</v>
      </c>
      <c r="F12" s="617">
        <f>SUM([2]декабрь!$Q$12:$AA$12)</f>
        <v>716</v>
      </c>
      <c r="G12" s="617">
        <f>SUM('[1]16.осн, адапт, ОВЗ, н-у:26.осн, н-у, н-у, н-д'!E50)</f>
        <v>716</v>
      </c>
      <c r="H12" s="625">
        <f t="shared" si="2"/>
        <v>0</v>
      </c>
      <c r="I12" s="617">
        <f>SUM('[1]16.осн, адапт, ОВЗ, н-у:26.осн, н-у, н-у, н-д'!F50)</f>
        <v>0</v>
      </c>
      <c r="J12" s="618">
        <f>SUM([2]декабрь!$AB$12:$AM$12)</f>
        <v>112</v>
      </c>
      <c r="K12" s="618">
        <f>SUM('[1]27.сред, адап, ОВЗ, н-у:38.сред, н-у,н-у,ЗАОЧ'!E50)</f>
        <v>112</v>
      </c>
      <c r="L12" s="627">
        <f t="shared" si="3"/>
        <v>0</v>
      </c>
      <c r="M12" s="618">
        <f>SUM('[1]27.сред, адап, ОВЗ, н-у:38.сред, н-у,н-у,ЗАОЧ'!F50)</f>
        <v>0</v>
      </c>
      <c r="N12" s="619">
        <f>SUM([2]декабрь!$AN$12:$AS$12)</f>
        <v>1200</v>
      </c>
      <c r="O12" s="619">
        <f>SUM('[1]39.доп, тех :45.доп, н-у, НЕТ'!E56)</f>
        <v>1200</v>
      </c>
      <c r="P12" s="631">
        <f t="shared" si="4"/>
        <v>0</v>
      </c>
      <c r="Q12" s="619">
        <f>SUM('[1]39.доп, тех :45.доп, н-у, НЕТ'!G56)</f>
        <v>0</v>
      </c>
      <c r="U12" s="112">
        <f t="shared" si="0"/>
        <v>1584</v>
      </c>
    </row>
    <row r="13" spans="1:23" s="451" customFormat="1" ht="31.5" customHeight="1">
      <c r="A13" s="620" t="s">
        <v>464</v>
      </c>
      <c r="B13" s="623">
        <f>ROUND(SUM(B4:B12)/9,0)</f>
        <v>774</v>
      </c>
      <c r="C13" s="623">
        <f>ROUND(SUM(C4:C12)/9,0)</f>
        <v>774</v>
      </c>
      <c r="D13" s="616">
        <f t="shared" ref="D13:L13" si="5">ROUND(SUM(D4:D12)/9,0)</f>
        <v>0</v>
      </c>
      <c r="E13" s="623">
        <f>ROUND(SUM(E4:E12)/5,0)</f>
        <v>916</v>
      </c>
      <c r="F13" s="624">
        <f t="shared" si="5"/>
        <v>698</v>
      </c>
      <c r="G13" s="624">
        <f t="shared" si="5"/>
        <v>698</v>
      </c>
      <c r="H13" s="625">
        <f t="shared" si="5"/>
        <v>0</v>
      </c>
      <c r="I13" s="624">
        <f>ROUND(SUM(I4:I12)/5,0)</f>
        <v>823</v>
      </c>
      <c r="J13" s="626">
        <f t="shared" si="5"/>
        <v>112</v>
      </c>
      <c r="K13" s="626">
        <f t="shared" si="5"/>
        <v>112</v>
      </c>
      <c r="L13" s="627">
        <f t="shared" si="5"/>
        <v>0</v>
      </c>
      <c r="M13" s="626">
        <f>ROUND(SUM(M4:M12)/5,0)</f>
        <v>132</v>
      </c>
      <c r="N13" s="621">
        <f t="shared" ref="N13:P13" si="6">ROUND(SUM(N4:N12)/9,0)</f>
        <v>1163</v>
      </c>
      <c r="O13" s="621">
        <f t="shared" si="6"/>
        <v>1163</v>
      </c>
      <c r="P13" s="622">
        <f t="shared" si="6"/>
        <v>0</v>
      </c>
      <c r="Q13" s="621">
        <f>ROUND(SUM(Q4:Q12)/5,0)</f>
        <v>1367</v>
      </c>
      <c r="R13"/>
      <c r="S13"/>
      <c r="T13"/>
      <c r="U13" s="112">
        <f t="shared" si="0"/>
        <v>0</v>
      </c>
      <c r="V13"/>
      <c r="W13"/>
    </row>
    <row r="15" spans="1:23">
      <c r="B15" s="112"/>
      <c r="C15" s="112"/>
      <c r="H15" s="112"/>
      <c r="I15" s="112"/>
    </row>
    <row r="16" spans="1:23" ht="26.25" customHeight="1">
      <c r="B16" s="112"/>
      <c r="C16" s="112"/>
      <c r="H16" s="112"/>
      <c r="I16" s="112"/>
    </row>
    <row r="17" spans="1:21" ht="25.5" customHeight="1">
      <c r="A17" s="1123" t="s">
        <v>465</v>
      </c>
      <c r="B17" s="1123"/>
      <c r="C17" s="1123"/>
      <c r="D17" s="1123"/>
      <c r="E17" s="1123"/>
      <c r="F17" s="1123"/>
      <c r="G17" s="1123"/>
      <c r="H17" s="1123"/>
      <c r="I17" s="1123"/>
      <c r="J17" s="1123"/>
      <c r="K17" s="1123"/>
      <c r="L17" s="1123"/>
    </row>
    <row r="18" spans="1:21">
      <c r="A18" s="1124" t="s">
        <v>0</v>
      </c>
      <c r="B18" s="1127" t="s">
        <v>21</v>
      </c>
      <c r="C18" s="1128"/>
      <c r="D18" s="1113"/>
      <c r="E18" s="1113"/>
      <c r="F18" s="1113"/>
      <c r="G18" s="1113"/>
      <c r="H18" s="1113"/>
      <c r="I18" s="1133"/>
      <c r="J18" s="1133"/>
      <c r="K18" s="73"/>
      <c r="L18" s="73"/>
    </row>
    <row r="19" spans="1:21" ht="45">
      <c r="A19" s="1125"/>
      <c r="B19" s="1129"/>
      <c r="C19" s="1130"/>
      <c r="D19" s="1134" t="s">
        <v>12</v>
      </c>
      <c r="E19" s="1134"/>
      <c r="F19" s="1134"/>
      <c r="G19" s="1134"/>
      <c r="H19" s="1134"/>
      <c r="I19" s="648" t="s">
        <v>13</v>
      </c>
      <c r="J19" s="648" t="s">
        <v>14</v>
      </c>
      <c r="K19" s="632" t="s">
        <v>15</v>
      </c>
      <c r="L19" s="632" t="s">
        <v>466</v>
      </c>
      <c r="P19" s="112"/>
      <c r="Q19" s="112"/>
    </row>
    <row r="20" spans="1:21" ht="27" customHeight="1">
      <c r="A20" s="1126"/>
      <c r="B20" s="1131"/>
      <c r="C20" s="1132"/>
      <c r="D20" s="1135" t="s">
        <v>24</v>
      </c>
      <c r="E20" s="1135"/>
      <c r="F20" s="1135"/>
      <c r="G20" s="1135"/>
      <c r="H20" s="1135"/>
      <c r="I20" s="73"/>
      <c r="J20" s="3" t="s">
        <v>16</v>
      </c>
      <c r="K20" s="3" t="s">
        <v>17</v>
      </c>
      <c r="L20" s="73"/>
    </row>
    <row r="21" spans="1:21">
      <c r="A21" s="647">
        <v>1</v>
      </c>
      <c r="B21" s="1108">
        <v>2</v>
      </c>
      <c r="C21" s="1109"/>
      <c r="D21" s="1110">
        <v>3</v>
      </c>
      <c r="E21" s="1111"/>
      <c r="F21" s="1111"/>
      <c r="G21" s="1111"/>
      <c r="H21" s="1112"/>
      <c r="I21" s="647">
        <v>4</v>
      </c>
      <c r="J21" s="647">
        <v>5</v>
      </c>
      <c r="K21" s="647">
        <v>6</v>
      </c>
      <c r="L21" s="647">
        <v>7</v>
      </c>
    </row>
    <row r="22" spans="1:21" ht="23.25" customHeight="1">
      <c r="A22" s="1113">
        <v>1</v>
      </c>
      <c r="B22" s="1114" t="s">
        <v>483</v>
      </c>
      <c r="C22" s="1115"/>
      <c r="D22" s="1102" t="s">
        <v>265</v>
      </c>
      <c r="E22" s="1103"/>
      <c r="F22" s="1103"/>
      <c r="G22" s="1103"/>
      <c r="H22" s="1104"/>
      <c r="I22" s="4" t="s">
        <v>25</v>
      </c>
      <c r="J22" s="5">
        <f>IF(J24=0,0,ROUND(J23/J24*100,1))</f>
        <v>74.7</v>
      </c>
      <c r="K22" s="5">
        <f>IF(K24=0,0,ROUND(K23/K24*100,1))</f>
        <v>83.2</v>
      </c>
      <c r="L22" s="5">
        <f>IF(K22/J22*100&gt;100,100,K22/J22*100)</f>
        <v>100</v>
      </c>
      <c r="P22" s="113"/>
      <c r="Q22" s="113"/>
      <c r="R22" s="5">
        <f>IF(R24=0,0,ROUND(R23/R24*100,1))</f>
        <v>75.400000000000006</v>
      </c>
      <c r="S22" s="5">
        <f>IF(S24=0,0,ROUND(S23/S24*100,1))</f>
        <v>83.2</v>
      </c>
      <c r="T22" s="5">
        <f>IF(S22/R22*100&gt;100,100,S22/R22*100)</f>
        <v>100</v>
      </c>
    </row>
    <row r="23" spans="1:21" ht="30.75" customHeight="1">
      <c r="A23" s="1113"/>
      <c r="B23" s="1116"/>
      <c r="C23" s="1117"/>
      <c r="D23" s="1105" t="s">
        <v>467</v>
      </c>
      <c r="E23" s="1106"/>
      <c r="F23" s="1106"/>
      <c r="G23" s="1106"/>
      <c r="H23" s="1107"/>
      <c r="I23" s="6" t="s">
        <v>18</v>
      </c>
      <c r="J23" s="8">
        <f>SUM('[1]1.КРО, нач, н-у, н-у, МН:15.нач, н-у, н-у, н-д'!E26)</f>
        <v>130</v>
      </c>
      <c r="K23" s="8">
        <f>SUM('[1]1.КРО, нач, н-у, н-у, МН:15.нач, н-у, н-у, н-д'!F26)</f>
        <v>139</v>
      </c>
      <c r="L23" s="8"/>
      <c r="R23" s="8">
        <v>126</v>
      </c>
      <c r="S23" s="8">
        <v>139</v>
      </c>
      <c r="T23" s="8"/>
    </row>
    <row r="24" spans="1:21" ht="21" customHeight="1">
      <c r="A24" s="1113"/>
      <c r="B24" s="1118"/>
      <c r="C24" s="1119"/>
      <c r="D24" s="1105" t="s">
        <v>468</v>
      </c>
      <c r="E24" s="1106"/>
      <c r="F24" s="1106"/>
      <c r="G24" s="1106"/>
      <c r="H24" s="1107"/>
      <c r="I24" s="6" t="s">
        <v>18</v>
      </c>
      <c r="J24" s="8">
        <f>SUM('[1]1.КРО, нач, н-у, н-у, МН:15.нач, н-у, н-у, н-д'!E27)</f>
        <v>174</v>
      </c>
      <c r="K24" s="8">
        <f>SUM('[1]1.КРО, нач, н-у, н-у, МН:15.нач, н-у, н-у, н-д'!F27)</f>
        <v>167</v>
      </c>
      <c r="L24" s="8"/>
      <c r="R24" s="8">
        <v>167</v>
      </c>
      <c r="S24" s="8">
        <v>167</v>
      </c>
      <c r="T24" s="8"/>
    </row>
    <row r="25" spans="1:21" ht="21.75" customHeight="1">
      <c r="A25" s="1113">
        <v>2</v>
      </c>
      <c r="B25" s="1114" t="s">
        <v>484</v>
      </c>
      <c r="C25" s="1115"/>
      <c r="D25" s="1102" t="s">
        <v>265</v>
      </c>
      <c r="E25" s="1103"/>
      <c r="F25" s="1103"/>
      <c r="G25" s="1103"/>
      <c r="H25" s="1104"/>
      <c r="I25" s="4" t="s">
        <v>25</v>
      </c>
      <c r="J25" s="5">
        <f>IF(J27=0,0,ROUND(J26/J27*100,1))</f>
        <v>75.2</v>
      </c>
      <c r="K25" s="5">
        <f>IF(K27=0,0,ROUND(K26/K27*100,1))</f>
        <v>75.2</v>
      </c>
      <c r="L25" s="5">
        <f>IF(L27=0,0,ROUND(L26/L27*100,1))</f>
        <v>0</v>
      </c>
      <c r="P25" s="113"/>
      <c r="Q25" s="113"/>
      <c r="R25" s="5">
        <f>IF(R27=0,0,ROUND(R26/R27*100,1))</f>
        <v>66.400000000000006</v>
      </c>
      <c r="S25" s="5">
        <f>IF(S27=0,0,ROUND(S26/S27*100,1))</f>
        <v>75.2</v>
      </c>
      <c r="T25" s="5">
        <f>IF(S25/R25*100&gt;100,100,S25/R25*100)</f>
        <v>100</v>
      </c>
    </row>
    <row r="26" spans="1:21" ht="30.75" customHeight="1">
      <c r="A26" s="1113"/>
      <c r="B26" s="1116"/>
      <c r="C26" s="1117"/>
      <c r="D26" s="1105" t="s">
        <v>469</v>
      </c>
      <c r="E26" s="1106"/>
      <c r="F26" s="1106"/>
      <c r="G26" s="1106"/>
      <c r="H26" s="1107"/>
      <c r="I26" s="6" t="s">
        <v>18</v>
      </c>
      <c r="J26" s="8">
        <f>SUM('[1]16.осн, адапт, ОВЗ, н-у:26.осн, н-у, н-у, н-д'!E26)</f>
        <v>88</v>
      </c>
      <c r="K26" s="8">
        <f>SUM('[1]16.осн, адапт, ОВЗ, н-у:26.осн, н-у, н-у, н-д'!F26)</f>
        <v>88</v>
      </c>
      <c r="L26" s="8"/>
      <c r="R26" s="8">
        <v>79</v>
      </c>
      <c r="S26" s="8">
        <v>88</v>
      </c>
      <c r="T26" s="8"/>
    </row>
    <row r="27" spans="1:21" ht="18" customHeight="1">
      <c r="A27" s="1113"/>
      <c r="B27" s="1118"/>
      <c r="C27" s="1119"/>
      <c r="D27" s="1105" t="s">
        <v>470</v>
      </c>
      <c r="E27" s="1106"/>
      <c r="F27" s="1106"/>
      <c r="G27" s="1106"/>
      <c r="H27" s="1107"/>
      <c r="I27" s="6" t="s">
        <v>18</v>
      </c>
      <c r="J27" s="8">
        <f>SUM('[1]16.осн, адапт, ОВЗ, н-у:26.осн, н-у, н-у, н-д'!E27)</f>
        <v>117</v>
      </c>
      <c r="K27" s="8">
        <f>SUM('[1]16.осн, адапт, ОВЗ, н-у:26.осн, н-у, н-у, н-д'!F27)</f>
        <v>117</v>
      </c>
      <c r="L27" s="8"/>
      <c r="R27" s="8">
        <v>119</v>
      </c>
      <c r="S27" s="8">
        <v>117</v>
      </c>
      <c r="T27" s="8"/>
    </row>
    <row r="28" spans="1:21" ht="24" customHeight="1">
      <c r="A28" s="1113">
        <v>3</v>
      </c>
      <c r="B28" s="1114" t="s">
        <v>485</v>
      </c>
      <c r="C28" s="1115"/>
      <c r="D28" s="1102" t="s">
        <v>265</v>
      </c>
      <c r="E28" s="1103"/>
      <c r="F28" s="1103"/>
      <c r="G28" s="1103"/>
      <c r="H28" s="1104"/>
      <c r="I28" s="4" t="s">
        <v>25</v>
      </c>
      <c r="J28" s="5">
        <f>IF(J30=0,0,ROUND(J29/J30*100,1))</f>
        <v>58.2</v>
      </c>
      <c r="K28" s="5">
        <f>IF(K30=0,0,ROUND(K29/K30*100,1))</f>
        <v>59.5</v>
      </c>
      <c r="L28" s="5">
        <f>IF(K28/J28*100&gt;100,100,K28/J28*100)</f>
        <v>100</v>
      </c>
      <c r="P28" s="113"/>
      <c r="Q28" s="113"/>
      <c r="R28" s="5">
        <f>IF(R30=0,0,ROUND(R29/R30*100,1))</f>
        <v>36.4</v>
      </c>
      <c r="S28" s="5">
        <f>IF(S30=0,0,ROUND(S29/S30*100,1))</f>
        <v>59.5</v>
      </c>
      <c r="T28" s="5">
        <f>IF(S28/R28*100&gt;100,100,S28/R28*100)</f>
        <v>100</v>
      </c>
    </row>
    <row r="29" spans="1:21" ht="30.75" customHeight="1">
      <c r="A29" s="1113"/>
      <c r="B29" s="1116"/>
      <c r="C29" s="1117"/>
      <c r="D29" s="1105" t="s">
        <v>471</v>
      </c>
      <c r="E29" s="1106"/>
      <c r="F29" s="1106"/>
      <c r="G29" s="1106"/>
      <c r="H29" s="1107"/>
      <c r="I29" s="6" t="s">
        <v>18</v>
      </c>
      <c r="J29" s="8">
        <f>SUM('[1]27.сред, адап, ОВЗ, н-у:38.сред, н-у,н-у,ЗАОЧ'!E26)</f>
        <v>32</v>
      </c>
      <c r="K29" s="8">
        <f>SUM('[1]27.сред, адап, ОВЗ, н-у:38.сред, н-у,н-у,ЗАОЧ'!F26)</f>
        <v>25</v>
      </c>
      <c r="L29" s="8"/>
      <c r="R29" s="8">
        <v>20</v>
      </c>
      <c r="S29" s="8">
        <v>25</v>
      </c>
      <c r="T29" s="8"/>
      <c r="U29" s="651">
        <f>K29-S29</f>
        <v>0</v>
      </c>
    </row>
    <row r="30" spans="1:21" ht="30.75" customHeight="1">
      <c r="A30" s="1113"/>
      <c r="B30" s="1118"/>
      <c r="C30" s="1119"/>
      <c r="D30" s="1105" t="s">
        <v>472</v>
      </c>
      <c r="E30" s="1106"/>
      <c r="F30" s="1106"/>
      <c r="G30" s="1106"/>
      <c r="H30" s="1107"/>
      <c r="I30" s="6" t="s">
        <v>18</v>
      </c>
      <c r="J30" s="8">
        <f>SUM('[1]27.сред, адап, ОВЗ, н-у:38.сред, н-у,н-у,ЗАОЧ'!E27)</f>
        <v>55</v>
      </c>
      <c r="K30" s="8">
        <f>SUM('[1]27.сред, адап, ОВЗ, н-у:38.сред, н-у,н-у,ЗАОЧ'!F27)</f>
        <v>42</v>
      </c>
      <c r="L30" s="8"/>
      <c r="R30" s="8">
        <v>55</v>
      </c>
      <c r="S30" s="8">
        <v>42</v>
      </c>
      <c r="T30" s="8"/>
      <c r="U30" s="651">
        <f>K30-S30</f>
        <v>0</v>
      </c>
    </row>
    <row r="33" spans="1:20" ht="25.5" customHeight="1">
      <c r="A33" s="1123" t="s">
        <v>479</v>
      </c>
      <c r="B33" s="1123"/>
      <c r="C33" s="1123"/>
      <c r="D33" s="1123"/>
      <c r="E33" s="1123"/>
      <c r="F33" s="1123"/>
      <c r="G33" s="1123"/>
      <c r="H33" s="1123"/>
      <c r="I33" s="1123"/>
      <c r="J33" s="1123"/>
      <c r="K33" s="1123"/>
      <c r="L33" s="1123"/>
    </row>
    <row r="34" spans="1:20">
      <c r="A34" s="1124" t="s">
        <v>0</v>
      </c>
      <c r="B34" s="1127" t="s">
        <v>21</v>
      </c>
      <c r="C34" s="1128"/>
      <c r="D34" s="1113"/>
      <c r="E34" s="1113"/>
      <c r="F34" s="1113"/>
      <c r="G34" s="1113"/>
      <c r="H34" s="1113"/>
      <c r="I34" s="1133"/>
      <c r="J34" s="1133"/>
      <c r="K34" s="73"/>
      <c r="L34" s="73"/>
    </row>
    <row r="35" spans="1:20" ht="45">
      <c r="A35" s="1125"/>
      <c r="B35" s="1129"/>
      <c r="C35" s="1130"/>
      <c r="D35" s="1134" t="s">
        <v>12</v>
      </c>
      <c r="E35" s="1134"/>
      <c r="F35" s="1134"/>
      <c r="G35" s="1134"/>
      <c r="H35" s="1134"/>
      <c r="I35" s="648" t="s">
        <v>13</v>
      </c>
      <c r="J35" s="648" t="s">
        <v>14</v>
      </c>
      <c r="K35" s="632" t="s">
        <v>15</v>
      </c>
      <c r="L35" s="632" t="s">
        <v>466</v>
      </c>
      <c r="P35" s="112"/>
      <c r="Q35" s="112"/>
    </row>
    <row r="36" spans="1:20" ht="27" customHeight="1">
      <c r="A36" s="1126"/>
      <c r="B36" s="1131"/>
      <c r="C36" s="1132"/>
      <c r="D36" s="1135" t="s">
        <v>24</v>
      </c>
      <c r="E36" s="1135"/>
      <c r="F36" s="1135"/>
      <c r="G36" s="1135"/>
      <c r="H36" s="1135"/>
      <c r="I36" s="73"/>
      <c r="J36" s="3" t="s">
        <v>16</v>
      </c>
      <c r="K36" s="3" t="s">
        <v>17</v>
      </c>
      <c r="L36" s="73"/>
    </row>
    <row r="37" spans="1:20">
      <c r="A37" s="647">
        <v>1</v>
      </c>
      <c r="B37" s="1108">
        <v>2</v>
      </c>
      <c r="C37" s="1109"/>
      <c r="D37" s="1110">
        <v>3</v>
      </c>
      <c r="E37" s="1111"/>
      <c r="F37" s="1111"/>
      <c r="G37" s="1111"/>
      <c r="H37" s="1112"/>
      <c r="I37" s="647">
        <v>4</v>
      </c>
      <c r="J37" s="647">
        <v>5</v>
      </c>
      <c r="K37" s="647">
        <v>6</v>
      </c>
      <c r="L37" s="647">
        <v>7</v>
      </c>
    </row>
    <row r="38" spans="1:20" ht="24" customHeight="1">
      <c r="A38" s="1113">
        <v>1</v>
      </c>
      <c r="B38" s="1114" t="s">
        <v>483</v>
      </c>
      <c r="C38" s="1115"/>
      <c r="D38" s="1102" t="s">
        <v>266</v>
      </c>
      <c r="E38" s="1103"/>
      <c r="F38" s="1103"/>
      <c r="G38" s="1103"/>
      <c r="H38" s="1104"/>
      <c r="I38" s="4" t="s">
        <v>25</v>
      </c>
      <c r="J38" s="5">
        <f>IF(J40=0,0,ROUND(J39/J40*100,1))</f>
        <v>2.8</v>
      </c>
      <c r="K38" s="5">
        <f>IF(K40=0,0,ROUND(K39/K40*100,1))</f>
        <v>2.9</v>
      </c>
      <c r="L38" s="5">
        <f>IF(K38/J38*100&gt;100,100,K38/J38*100)</f>
        <v>100</v>
      </c>
      <c r="P38" s="113"/>
      <c r="Q38" s="113"/>
      <c r="R38" s="5">
        <f>IF(R40=0,0,ROUND(R39/R40*100,1))</f>
        <v>2.9</v>
      </c>
      <c r="S38" s="5">
        <f>IF(S40=0,0,ROUND(S39/S40*100,1))</f>
        <v>2.9</v>
      </c>
      <c r="T38" s="5">
        <f>IF(S38/R38*100&gt;100,100,S38/R38*100)</f>
        <v>100</v>
      </c>
    </row>
    <row r="39" spans="1:20" ht="26.25" customHeight="1">
      <c r="A39" s="1113"/>
      <c r="B39" s="1116"/>
      <c r="C39" s="1117"/>
      <c r="D39" s="1105" t="s">
        <v>480</v>
      </c>
      <c r="E39" s="1106"/>
      <c r="F39" s="1106"/>
      <c r="G39" s="1106"/>
      <c r="H39" s="1107"/>
      <c r="I39" s="6" t="s">
        <v>18</v>
      </c>
      <c r="J39" s="644">
        <f>SUM('[1]1.КРО, нач, н-у, н-у, МН:15.нач, н-у, н-у, н-д'!E29)</f>
        <v>22</v>
      </c>
      <c r="K39" s="8">
        <f>SUM('[1]1.КРО, нач, н-у, н-у, МН:15.нач, н-у, н-у, н-д'!F29)</f>
        <v>22</v>
      </c>
      <c r="L39" s="8"/>
      <c r="R39" s="8">
        <v>22</v>
      </c>
      <c r="S39" s="8">
        <v>22</v>
      </c>
      <c r="T39" s="8"/>
    </row>
    <row r="40" spans="1:20" ht="21" customHeight="1">
      <c r="A40" s="1113"/>
      <c r="B40" s="1118"/>
      <c r="C40" s="1119"/>
      <c r="D40" s="1105" t="s">
        <v>268</v>
      </c>
      <c r="E40" s="1106"/>
      <c r="F40" s="1106"/>
      <c r="G40" s="1106"/>
      <c r="H40" s="1107"/>
      <c r="I40" s="6" t="s">
        <v>18</v>
      </c>
      <c r="J40" s="8">
        <f>SUM('[1]1.КРО, нач, н-у, н-у, МН:15.нач, н-у, н-у, н-д'!E30)</f>
        <v>774</v>
      </c>
      <c r="K40" s="8">
        <f>SUM('[1]1.КРО, нач, н-у, н-у, МН:15.нач, н-у, н-у, н-д'!F30)</f>
        <v>763.67</v>
      </c>
      <c r="L40" s="8"/>
      <c r="R40" s="8">
        <v>770</v>
      </c>
      <c r="S40" s="8">
        <v>769</v>
      </c>
      <c r="T40" s="8"/>
    </row>
    <row r="41" spans="1:20" ht="25.5" customHeight="1">
      <c r="A41" s="1113">
        <v>2</v>
      </c>
      <c r="B41" s="1114" t="s">
        <v>484</v>
      </c>
      <c r="C41" s="1115"/>
      <c r="D41" s="1102" t="s">
        <v>266</v>
      </c>
      <c r="E41" s="1103"/>
      <c r="F41" s="1103"/>
      <c r="G41" s="1103"/>
      <c r="H41" s="1104"/>
      <c r="I41" s="4" t="s">
        <v>25</v>
      </c>
      <c r="J41" s="5">
        <f>IF(J43=0,0,ROUND(J42/J43*100,1))</f>
        <v>0</v>
      </c>
      <c r="K41" s="5">
        <f>IF(K43=0,0,ROUND(K42/K43*100,1))</f>
        <v>12.3</v>
      </c>
      <c r="L41" s="5" t="e">
        <f>IF(K41/J41*100&gt;100,100,K41/J41*100)</f>
        <v>#DIV/0!</v>
      </c>
      <c r="P41" s="113"/>
      <c r="Q41" s="113"/>
      <c r="R41" s="5">
        <f>IF(R43=0,0,ROUND(R42/R43*100,1))</f>
        <v>12.4</v>
      </c>
      <c r="S41" s="5">
        <f>IF(S43=0,0,ROUND(S42/S43*100,1))</f>
        <v>12.2</v>
      </c>
      <c r="T41" s="5">
        <f>IF(S41/R41*100&gt;100,100,S41/R41*100)</f>
        <v>98.387096774193537</v>
      </c>
    </row>
    <row r="42" spans="1:20" ht="24.75" customHeight="1">
      <c r="A42" s="1113"/>
      <c r="B42" s="1116"/>
      <c r="C42" s="1117"/>
      <c r="D42" s="1105" t="s">
        <v>481</v>
      </c>
      <c r="E42" s="1106"/>
      <c r="F42" s="1106"/>
      <c r="G42" s="1106"/>
      <c r="H42" s="1107"/>
      <c r="I42" s="6" t="s">
        <v>18</v>
      </c>
      <c r="J42" s="8">
        <f>SUM('[1]16.осн, адапт, ОВЗ, н-у:26.осн, н-у, н-у, н-д'!E29)</f>
        <v>0</v>
      </c>
      <c r="K42" s="8">
        <f>SUM('[1]16.осн, адапт, ОВЗ, н-у:26.осн, н-у, н-у, н-д'!F29)</f>
        <v>85</v>
      </c>
      <c r="L42" s="8"/>
      <c r="R42" s="8">
        <v>85</v>
      </c>
      <c r="S42" s="8">
        <v>85</v>
      </c>
      <c r="T42" s="8"/>
    </row>
    <row r="43" spans="1:20" ht="20.25" customHeight="1">
      <c r="A43" s="1113"/>
      <c r="B43" s="1118"/>
      <c r="C43" s="1119"/>
      <c r="D43" s="1105" t="s">
        <v>275</v>
      </c>
      <c r="E43" s="1106"/>
      <c r="F43" s="1106"/>
      <c r="G43" s="1106"/>
      <c r="H43" s="1107"/>
      <c r="I43" s="6" t="s">
        <v>18</v>
      </c>
      <c r="J43" s="8">
        <f>SUM('[1]16.осн, адапт, ОВЗ, н-у:26.осн, н-у, н-у, н-д'!E30)</f>
        <v>702.67</v>
      </c>
      <c r="K43" s="8">
        <f>SUM('[1]16.осн, адапт, ОВЗ, н-у:26.осн, н-у, н-у, н-д'!F30)</f>
        <v>693.17000000000007</v>
      </c>
      <c r="L43" s="8"/>
      <c r="R43" s="8">
        <v>685</v>
      </c>
      <c r="S43" s="8">
        <v>696</v>
      </c>
      <c r="T43" s="8"/>
    </row>
    <row r="44" spans="1:20" ht="22.5" customHeight="1">
      <c r="A44" s="1113">
        <v>3</v>
      </c>
      <c r="B44" s="1114" t="s">
        <v>485</v>
      </c>
      <c r="C44" s="1115"/>
      <c r="D44" s="1102" t="s">
        <v>266</v>
      </c>
      <c r="E44" s="1103"/>
      <c r="F44" s="1103"/>
      <c r="G44" s="1103"/>
      <c r="H44" s="1104"/>
      <c r="I44" s="4" t="s">
        <v>25</v>
      </c>
      <c r="J44" s="5">
        <f>IF(J46=0,0,ROUND(J45/J46*100,1))</f>
        <v>35.9</v>
      </c>
      <c r="K44" s="5">
        <f>IF(K46=0,0,ROUND(K45/K46*100,1))</f>
        <v>36.299999999999997</v>
      </c>
      <c r="L44" s="5">
        <f>IF(K44/J44*100&gt;100,100,K44/J44*100)</f>
        <v>100</v>
      </c>
      <c r="P44" s="113"/>
      <c r="Q44" s="113"/>
      <c r="R44" s="5">
        <f>IF(R46=0,0,ROUND(R45/R46*100,1))</f>
        <v>36.6</v>
      </c>
      <c r="S44" s="5">
        <f>IF(S46=0,0,ROUND(S45/S46*100,1))</f>
        <v>37.299999999999997</v>
      </c>
      <c r="T44" s="5">
        <f>IF(S44/R44*100&gt;100,100,S44/R44*100)</f>
        <v>100</v>
      </c>
    </row>
    <row r="45" spans="1:20" ht="30.75" customHeight="1">
      <c r="A45" s="1113"/>
      <c r="B45" s="1116"/>
      <c r="C45" s="1117"/>
      <c r="D45" s="1105" t="s">
        <v>482</v>
      </c>
      <c r="E45" s="1106"/>
      <c r="F45" s="1106"/>
      <c r="G45" s="1106"/>
      <c r="H45" s="1107"/>
      <c r="I45" s="6" t="s">
        <v>18</v>
      </c>
      <c r="J45" s="8">
        <f>SUM('[1]27.сред, адап, ОВЗ, н-у:38.сред, н-у,н-у,ЗАОЧ'!E29)</f>
        <v>41</v>
      </c>
      <c r="K45" s="8">
        <f>SUM('[1]27.сред, адап, ОВЗ, н-у:38.сред, н-у,н-у,ЗАОЧ'!F29)</f>
        <v>41</v>
      </c>
      <c r="L45" s="8"/>
      <c r="R45" s="8">
        <v>41</v>
      </c>
      <c r="S45" s="8">
        <v>41</v>
      </c>
      <c r="T45" s="8"/>
    </row>
    <row r="46" spans="1:20" ht="23.25" customHeight="1">
      <c r="A46" s="1113"/>
      <c r="B46" s="1118"/>
      <c r="C46" s="1119"/>
      <c r="D46" s="1105" t="s">
        <v>395</v>
      </c>
      <c r="E46" s="1106"/>
      <c r="F46" s="1106"/>
      <c r="G46" s="1106"/>
      <c r="H46" s="1107"/>
      <c r="I46" s="6" t="s">
        <v>18</v>
      </c>
      <c r="J46" s="8">
        <f>SUM('[1]27.сред, адап, ОВЗ, н-у:38.сред, н-у,н-у,ЗАОЧ'!E30)</f>
        <v>114.23</v>
      </c>
      <c r="K46" s="8">
        <f>SUM('[1]27.сред, адап, ОВЗ, н-у:38.сред, н-у,н-у,ЗАОЧ'!F30)</f>
        <v>113</v>
      </c>
      <c r="L46" s="8"/>
      <c r="R46" s="8">
        <v>112</v>
      </c>
      <c r="S46" s="8">
        <v>110</v>
      </c>
      <c r="T46" s="8"/>
    </row>
    <row r="47" spans="1:20" ht="21" customHeight="1"/>
    <row r="48" spans="1:20" ht="21" customHeight="1"/>
    <row r="49" spans="1:20" ht="25.5" customHeight="1">
      <c r="A49" s="1123" t="s">
        <v>473</v>
      </c>
      <c r="B49" s="1123"/>
      <c r="C49" s="1123"/>
      <c r="D49" s="1123"/>
      <c r="E49" s="1123"/>
      <c r="F49" s="1123"/>
      <c r="G49" s="1123"/>
      <c r="H49" s="1123"/>
      <c r="I49" s="1123"/>
      <c r="J49" s="1123"/>
      <c r="K49" s="1123"/>
      <c r="L49" s="1123"/>
    </row>
    <row r="50" spans="1:20">
      <c r="A50" s="1124" t="s">
        <v>0</v>
      </c>
      <c r="B50" s="1127" t="s">
        <v>21</v>
      </c>
      <c r="C50" s="1128"/>
      <c r="D50" s="1113"/>
      <c r="E50" s="1113"/>
      <c r="F50" s="1113"/>
      <c r="G50" s="1113"/>
      <c r="H50" s="1113"/>
      <c r="I50" s="1133"/>
      <c r="J50" s="1133"/>
      <c r="K50" s="73"/>
      <c r="L50" s="73"/>
    </row>
    <row r="51" spans="1:20" ht="45">
      <c r="A51" s="1125"/>
      <c r="B51" s="1129"/>
      <c r="C51" s="1130"/>
      <c r="D51" s="1134" t="s">
        <v>12</v>
      </c>
      <c r="E51" s="1134"/>
      <c r="F51" s="1134"/>
      <c r="G51" s="1134"/>
      <c r="H51" s="1134"/>
      <c r="I51" s="648" t="s">
        <v>13</v>
      </c>
      <c r="J51" s="648" t="s">
        <v>14</v>
      </c>
      <c r="K51" s="632" t="s">
        <v>15</v>
      </c>
      <c r="L51" s="632" t="s">
        <v>466</v>
      </c>
      <c r="P51" s="112"/>
      <c r="Q51" s="112"/>
    </row>
    <row r="52" spans="1:20" ht="27" customHeight="1">
      <c r="A52" s="1126"/>
      <c r="B52" s="1131"/>
      <c r="C52" s="1132"/>
      <c r="D52" s="1135" t="s">
        <v>24</v>
      </c>
      <c r="E52" s="1135"/>
      <c r="F52" s="1135"/>
      <c r="G52" s="1135"/>
      <c r="H52" s="1135"/>
      <c r="I52" s="73"/>
      <c r="J52" s="3" t="s">
        <v>16</v>
      </c>
      <c r="K52" s="3" t="s">
        <v>17</v>
      </c>
      <c r="L52" s="73"/>
    </row>
    <row r="53" spans="1:20">
      <c r="A53" s="647">
        <v>1</v>
      </c>
      <c r="B53" s="1108">
        <v>2</v>
      </c>
      <c r="C53" s="1109"/>
      <c r="D53" s="1110">
        <v>3</v>
      </c>
      <c r="E53" s="1111"/>
      <c r="F53" s="1111"/>
      <c r="G53" s="1111"/>
      <c r="H53" s="1112"/>
      <c r="I53" s="647">
        <v>4</v>
      </c>
      <c r="J53" s="647">
        <v>5</v>
      </c>
      <c r="K53" s="647">
        <v>6</v>
      </c>
      <c r="L53" s="647">
        <v>7</v>
      </c>
    </row>
    <row r="54" spans="1:20" ht="30.75" customHeight="1">
      <c r="A54" s="1113">
        <v>1</v>
      </c>
      <c r="B54" s="1114" t="s">
        <v>483</v>
      </c>
      <c r="C54" s="1115"/>
      <c r="D54" s="1120" t="s">
        <v>269</v>
      </c>
      <c r="E54" s="1121"/>
      <c r="F54" s="1121"/>
      <c r="G54" s="1121"/>
      <c r="H54" s="1122"/>
      <c r="I54" s="4" t="s">
        <v>25</v>
      </c>
      <c r="J54" s="5">
        <f>IF(J56=0,0,ROUND(J55/J56*100,1))</f>
        <v>23.5</v>
      </c>
      <c r="K54" s="5">
        <f>IF(K56=0,0,ROUND(K55/K56*100,1))</f>
        <v>0</v>
      </c>
      <c r="L54" s="5">
        <f>IF(K54/J54*100&gt;100,100,K54/J54*100)</f>
        <v>0</v>
      </c>
      <c r="P54" s="113"/>
      <c r="Q54" s="113"/>
      <c r="R54" s="5">
        <f>IF(R56=0,0,ROUND(R55/R56*100,1))</f>
        <v>20</v>
      </c>
      <c r="S54" s="5">
        <f>IF(S56=0,0,ROUND(S55/S56*100,1))</f>
        <v>0</v>
      </c>
      <c r="T54" s="5">
        <f>IF(S54/R54*100&gt;100,100,S54/R54*100)</f>
        <v>0</v>
      </c>
    </row>
    <row r="55" spans="1:20" ht="27.75" customHeight="1">
      <c r="A55" s="1113"/>
      <c r="B55" s="1116"/>
      <c r="C55" s="1117"/>
      <c r="D55" s="1105" t="s">
        <v>474</v>
      </c>
      <c r="E55" s="1106"/>
      <c r="F55" s="1106"/>
      <c r="G55" s="1106"/>
      <c r="H55" s="1107"/>
      <c r="I55" s="6" t="s">
        <v>18</v>
      </c>
      <c r="J55" s="8">
        <f>SUM('[1]1.КРО, нач, н-у, н-у, МН:15.нач, н-у, н-у, н-д'!E32)</f>
        <v>4</v>
      </c>
      <c r="K55" s="8">
        <f>SUM('[1]1.КРО, нач, н-у, н-у, МН:15.нач, н-у, н-у, н-д'!F32)</f>
        <v>0</v>
      </c>
      <c r="L55" s="8"/>
      <c r="R55" s="8">
        <v>4</v>
      </c>
      <c r="S55" s="8">
        <v>0</v>
      </c>
      <c r="T55" s="8"/>
    </row>
    <row r="56" spans="1:20" ht="21.75" customHeight="1">
      <c r="A56" s="1113"/>
      <c r="B56" s="1118"/>
      <c r="C56" s="1119"/>
      <c r="D56" s="1105" t="s">
        <v>475</v>
      </c>
      <c r="E56" s="1106"/>
      <c r="F56" s="1106"/>
      <c r="G56" s="1106"/>
      <c r="H56" s="1107"/>
      <c r="I56" s="6" t="s">
        <v>18</v>
      </c>
      <c r="J56" s="8">
        <f>SUM('[1]1.КРО, нач, н-у, н-у, МН:15.нач, н-у, н-у, н-д'!E33)</f>
        <v>17</v>
      </c>
      <c r="K56" s="8">
        <f>SUM('[1]1.КРО, нач, н-у, н-у, МН:15.нач, н-у, н-у, н-д'!F33)</f>
        <v>20</v>
      </c>
      <c r="L56" s="8"/>
      <c r="R56" s="8">
        <v>20</v>
      </c>
      <c r="S56" s="8">
        <v>20</v>
      </c>
      <c r="T56" s="8"/>
    </row>
    <row r="57" spans="1:20" ht="30.75" customHeight="1">
      <c r="A57" s="1113">
        <v>2</v>
      </c>
      <c r="B57" s="1114" t="s">
        <v>484</v>
      </c>
      <c r="C57" s="1115"/>
      <c r="D57" s="1120" t="s">
        <v>269</v>
      </c>
      <c r="E57" s="1142"/>
      <c r="F57" s="1142"/>
      <c r="G57" s="1142"/>
      <c r="H57" s="1143"/>
      <c r="I57" s="4" t="s">
        <v>25</v>
      </c>
      <c r="J57" s="5">
        <f>IF(J59=0,0,ROUND(J58/J59*100,1))</f>
        <v>11.8</v>
      </c>
      <c r="K57" s="5">
        <f>IF(K59=0,0,ROUND(K58/K59*100,1))</f>
        <v>4.5</v>
      </c>
      <c r="L57" s="5">
        <f>IF(L59=0,0,ROUND(L58/L59*100,1))</f>
        <v>0</v>
      </c>
      <c r="P57" s="113"/>
      <c r="Q57" s="113"/>
      <c r="R57" s="5">
        <f>IF(R59=0,0,ROUND(R58/R59*100,1))</f>
        <v>36.4</v>
      </c>
      <c r="S57" s="5">
        <f>IF(S59=0,0,ROUND(S58/S59*100,1))</f>
        <v>4.5</v>
      </c>
      <c r="T57" s="5">
        <f>IF(S57/R57*100&gt;100,100,S57/R57*100)</f>
        <v>12.362637362637363</v>
      </c>
    </row>
    <row r="58" spans="1:20" ht="26.25" customHeight="1">
      <c r="A58" s="1113"/>
      <c r="B58" s="1116"/>
      <c r="C58" s="1117"/>
      <c r="D58" s="1105" t="s">
        <v>476</v>
      </c>
      <c r="E58" s="1106"/>
      <c r="F58" s="1106"/>
      <c r="G58" s="1106"/>
      <c r="H58" s="1107"/>
      <c r="I58" s="6" t="s">
        <v>18</v>
      </c>
      <c r="J58" s="8">
        <f>SUM('[1]16.осн, адапт, ОВЗ, н-у:26.осн, н-у, н-у, н-д'!E32)</f>
        <v>2</v>
      </c>
      <c r="K58" s="8">
        <f>SUM('[1]16.осн, адапт, ОВЗ, н-у:26.осн, н-у, н-у, н-д'!F32)</f>
        <v>1</v>
      </c>
      <c r="L58" s="8"/>
      <c r="R58" s="8">
        <v>8</v>
      </c>
      <c r="S58" s="8">
        <v>1</v>
      </c>
      <c r="T58" s="8"/>
    </row>
    <row r="59" spans="1:20" ht="21" customHeight="1">
      <c r="A59" s="1113"/>
      <c r="B59" s="1118"/>
      <c r="C59" s="1119"/>
      <c r="D59" s="1105" t="s">
        <v>475</v>
      </c>
      <c r="E59" s="1106"/>
      <c r="F59" s="1106"/>
      <c r="G59" s="1106"/>
      <c r="H59" s="1107"/>
      <c r="I59" s="6" t="s">
        <v>18</v>
      </c>
      <c r="J59" s="8">
        <f>SUM('[1]16.осн, адапт, ОВЗ, н-у:26.осн, н-у, н-у, н-д'!E33)</f>
        <v>17</v>
      </c>
      <c r="K59" s="8">
        <f>SUM('[1]16.осн, адапт, ОВЗ, н-у:26.осн, н-у, н-у, н-д'!F33)</f>
        <v>22</v>
      </c>
      <c r="L59" s="8"/>
      <c r="R59" s="8">
        <v>22</v>
      </c>
      <c r="S59" s="8">
        <v>22</v>
      </c>
      <c r="T59" s="8"/>
    </row>
    <row r="60" spans="1:20" ht="30.75" customHeight="1">
      <c r="A60" s="1113">
        <v>3</v>
      </c>
      <c r="B60" s="1114" t="s">
        <v>485</v>
      </c>
      <c r="C60" s="1115"/>
      <c r="D60" s="1120" t="s">
        <v>269</v>
      </c>
      <c r="E60" s="1121"/>
      <c r="F60" s="1121"/>
      <c r="G60" s="1121"/>
      <c r="H60" s="1122"/>
      <c r="I60" s="4" t="s">
        <v>25</v>
      </c>
      <c r="J60" s="5">
        <f>IF(J62=0,0,ROUND(J61/J62*100,1))</f>
        <v>46.2</v>
      </c>
      <c r="K60" s="5">
        <f>IF(K62=0,0,ROUND(K61/K62*100,1))</f>
        <v>6.7</v>
      </c>
      <c r="L60" s="5">
        <f>IF(K60/J60*100&gt;100,100,K60/J60*100)</f>
        <v>14.502164502164502</v>
      </c>
      <c r="P60" s="113"/>
      <c r="Q60" s="113"/>
      <c r="R60" s="5">
        <f>IF(R62=0,0,ROUND(R61/R62*100,1))</f>
        <v>40</v>
      </c>
      <c r="S60" s="5">
        <f>IF(S62=0,0,ROUND(S61/S62*100,1))</f>
        <v>6.7</v>
      </c>
      <c r="T60" s="5">
        <f>IF(S60/R60*100&gt;100,100,S60/R60*100)</f>
        <v>16.75</v>
      </c>
    </row>
    <row r="61" spans="1:20" ht="24.75" customHeight="1">
      <c r="A61" s="1113"/>
      <c r="B61" s="1116"/>
      <c r="C61" s="1117"/>
      <c r="D61" s="1105" t="s">
        <v>477</v>
      </c>
      <c r="E61" s="1106"/>
      <c r="F61" s="1106"/>
      <c r="G61" s="1106"/>
      <c r="H61" s="1107"/>
      <c r="I61" s="6" t="s">
        <v>18</v>
      </c>
      <c r="J61" s="8">
        <f>SUM('[1]27.сред, адап, ОВЗ, н-у:38.сред, н-у,н-у,ЗАОЧ'!E32)</f>
        <v>6</v>
      </c>
      <c r="K61" s="8">
        <f>SUM('[1]27.сред, адап, ОВЗ, н-у:38.сред, н-у,н-у,ЗАОЧ'!F32)</f>
        <v>1</v>
      </c>
      <c r="L61" s="8"/>
      <c r="R61" s="8">
        <v>6</v>
      </c>
      <c r="S61" s="8">
        <v>1</v>
      </c>
      <c r="T61" s="8"/>
    </row>
    <row r="62" spans="1:20" ht="22.5" customHeight="1">
      <c r="A62" s="1113"/>
      <c r="B62" s="1118"/>
      <c r="C62" s="1119"/>
      <c r="D62" s="1105" t="s">
        <v>475</v>
      </c>
      <c r="E62" s="1106"/>
      <c r="F62" s="1106"/>
      <c r="G62" s="1106"/>
      <c r="H62" s="1107"/>
      <c r="I62" s="6" t="s">
        <v>18</v>
      </c>
      <c r="J62" s="8">
        <f>SUM('[1]27.сред, адап, ОВЗ, н-у:38.сред, н-у,н-у,ЗАОЧ'!E33)</f>
        <v>13</v>
      </c>
      <c r="K62" s="8">
        <f>SUM('[1]27.сред, адап, ОВЗ, н-у:38.сред, н-у,н-у,ЗАОЧ'!F33)</f>
        <v>15</v>
      </c>
      <c r="L62" s="8"/>
      <c r="R62" s="8">
        <v>15</v>
      </c>
      <c r="S62" s="8">
        <v>15</v>
      </c>
      <c r="T62" s="8"/>
    </row>
    <row r="65" spans="1:23" ht="25.5" customHeight="1">
      <c r="A65" s="1123" t="s">
        <v>478</v>
      </c>
      <c r="B65" s="1123"/>
      <c r="C65" s="1123"/>
      <c r="D65" s="1123"/>
      <c r="E65" s="1123"/>
      <c r="F65" s="1123"/>
      <c r="G65" s="1123"/>
      <c r="H65" s="1123"/>
      <c r="I65" s="1123"/>
      <c r="J65" s="1123"/>
      <c r="K65" s="1123"/>
      <c r="L65" s="1123"/>
    </row>
    <row r="66" spans="1:23">
      <c r="A66" s="1124" t="s">
        <v>0</v>
      </c>
      <c r="B66" s="1127" t="s">
        <v>21</v>
      </c>
      <c r="C66" s="1128"/>
      <c r="D66" s="1113"/>
      <c r="E66" s="1113"/>
      <c r="F66" s="1113"/>
      <c r="G66" s="1113"/>
      <c r="H66" s="1113"/>
      <c r="I66" s="1133"/>
      <c r="J66" s="1133"/>
      <c r="K66" s="73"/>
      <c r="L66" s="73"/>
    </row>
    <row r="67" spans="1:23" ht="45">
      <c r="A67" s="1125"/>
      <c r="B67" s="1129"/>
      <c r="C67" s="1130"/>
      <c r="D67" s="1134" t="s">
        <v>12</v>
      </c>
      <c r="E67" s="1134"/>
      <c r="F67" s="1134"/>
      <c r="G67" s="1134"/>
      <c r="H67" s="1134"/>
      <c r="I67" s="648" t="s">
        <v>13</v>
      </c>
      <c r="J67" s="648" t="s">
        <v>14</v>
      </c>
      <c r="K67" s="632" t="s">
        <v>15</v>
      </c>
      <c r="L67" s="632" t="s">
        <v>466</v>
      </c>
      <c r="P67" s="112"/>
      <c r="Q67" s="112"/>
    </row>
    <row r="68" spans="1:23" ht="27" customHeight="1">
      <c r="A68" s="1126"/>
      <c r="B68" s="1131"/>
      <c r="C68" s="1132"/>
      <c r="D68" s="1135" t="s">
        <v>24</v>
      </c>
      <c r="E68" s="1135"/>
      <c r="F68" s="1135"/>
      <c r="G68" s="1135"/>
      <c r="H68" s="1135"/>
      <c r="I68" s="73"/>
      <c r="J68" s="3" t="s">
        <v>16</v>
      </c>
      <c r="K68" s="3" t="s">
        <v>17</v>
      </c>
      <c r="L68" s="73"/>
    </row>
    <row r="69" spans="1:23">
      <c r="A69" s="647">
        <v>1</v>
      </c>
      <c r="B69" s="1108">
        <v>2</v>
      </c>
      <c r="C69" s="1109"/>
      <c r="D69" s="1110">
        <v>3</v>
      </c>
      <c r="E69" s="1111"/>
      <c r="F69" s="1111"/>
      <c r="G69" s="1111"/>
      <c r="H69" s="1112"/>
      <c r="I69" s="647">
        <v>4</v>
      </c>
      <c r="J69" s="647">
        <v>5</v>
      </c>
      <c r="K69" s="647">
        <v>6</v>
      </c>
      <c r="L69" s="647">
        <v>7</v>
      </c>
    </row>
    <row r="70" spans="1:23" ht="30" customHeight="1">
      <c r="A70" s="1113">
        <v>1</v>
      </c>
      <c r="B70" s="1114" t="s">
        <v>483</v>
      </c>
      <c r="C70" s="1115"/>
      <c r="D70" s="1120" t="s">
        <v>270</v>
      </c>
      <c r="E70" s="1121"/>
      <c r="F70" s="1121"/>
      <c r="G70" s="1121"/>
      <c r="H70" s="1122"/>
      <c r="I70" s="4" t="s">
        <v>25</v>
      </c>
      <c r="J70" s="5">
        <f>IF(J72=0,0,ROUND(SUM(J73:J74)/J72*100,1))</f>
        <v>100</v>
      </c>
      <c r="K70" s="5">
        <f>IF(K72=0,0,ROUND(SUM(K73:K74)/J72*100,1))</f>
        <v>150</v>
      </c>
      <c r="L70" s="5">
        <f>IF(K70/J70*100&gt;100,100,K70/J70*100)</f>
        <v>100</v>
      </c>
      <c r="P70" s="113"/>
      <c r="Q70" s="113"/>
      <c r="U70" s="5">
        <f>IF(U76=0,0,ROUND(SUM(U77:U80)/U76*100,1))</f>
        <v>100</v>
      </c>
      <c r="V70" s="5">
        <f>IF(V76=0,0,ROUND(SUM(V77:V80)/U76*100,1))</f>
        <v>75</v>
      </c>
      <c r="W70" s="5">
        <f>IF(V70/U70*100&gt;100,100,V70/U70*100)</f>
        <v>75</v>
      </c>
    </row>
    <row r="71" spans="1:23" ht="26.25" customHeight="1">
      <c r="A71" s="1113"/>
      <c r="B71" s="1116"/>
      <c r="C71" s="1117"/>
      <c r="D71" s="1136" t="s">
        <v>399</v>
      </c>
      <c r="E71" s="1137"/>
      <c r="F71" s="1137"/>
      <c r="G71" s="1137"/>
      <c r="H71" s="1138"/>
      <c r="I71" s="500" t="s">
        <v>400</v>
      </c>
      <c r="J71" s="8">
        <f>SUM('[1]1.КРО, нач, н-у, н-у, МН:15.нач, н-у, н-у, н-д'!E35)</f>
        <v>1</v>
      </c>
      <c r="K71" s="8">
        <f>SUM('[1]1.КРО, нач, н-у, н-у, МН:15.нач, н-у, н-у, н-д'!F35)</f>
        <v>1</v>
      </c>
      <c r="L71" s="8"/>
      <c r="U71" s="649">
        <v>1</v>
      </c>
      <c r="V71" s="649">
        <v>1</v>
      </c>
      <c r="W71" s="649"/>
    </row>
    <row r="72" spans="1:23" ht="27.75" customHeight="1">
      <c r="A72" s="1113"/>
      <c r="B72" s="1116"/>
      <c r="C72" s="1117"/>
      <c r="D72" s="1139" t="s">
        <v>401</v>
      </c>
      <c r="E72" s="1140"/>
      <c r="F72" s="1140"/>
      <c r="G72" s="1140"/>
      <c r="H72" s="1141"/>
      <c r="I72" s="514" t="s">
        <v>402</v>
      </c>
      <c r="J72" s="515">
        <f>SUM(J73:J74)</f>
        <v>2</v>
      </c>
      <c r="K72" s="515">
        <f>SUM(K73:K74)</f>
        <v>3</v>
      </c>
      <c r="L72" s="633"/>
      <c r="U72" s="8">
        <v>1</v>
      </c>
      <c r="V72" s="8">
        <v>1</v>
      </c>
      <c r="W72" s="8"/>
    </row>
    <row r="73" spans="1:23" ht="18.75" customHeight="1">
      <c r="A73" s="1113"/>
      <c r="B73" s="1116"/>
      <c r="C73" s="1117"/>
      <c r="D73" s="1105" t="s">
        <v>397</v>
      </c>
      <c r="E73" s="1106"/>
      <c r="F73" s="1106"/>
      <c r="G73" s="1106"/>
      <c r="H73" s="1107"/>
      <c r="I73" s="6" t="s">
        <v>59</v>
      </c>
      <c r="J73" s="644">
        <f>SUM('[1]1.КРО, нач, н-у, н-у, МН:15.нач, н-у, н-у, н-д'!E37)</f>
        <v>2</v>
      </c>
      <c r="K73" s="8">
        <f>SUM('[1]1.КРО, нач, н-у, н-у, МН:15.нач, н-у, н-у, н-д'!F37)</f>
        <v>3</v>
      </c>
      <c r="L73" s="8"/>
      <c r="U73" s="30">
        <v>0</v>
      </c>
      <c r="V73" s="30">
        <v>0</v>
      </c>
      <c r="W73" s="30"/>
    </row>
    <row r="74" spans="1:23" ht="18.75" customHeight="1">
      <c r="A74" s="1113"/>
      <c r="B74" s="1118"/>
      <c r="C74" s="1119"/>
      <c r="D74" s="1105" t="s">
        <v>398</v>
      </c>
      <c r="E74" s="1106"/>
      <c r="F74" s="1106"/>
      <c r="G74" s="1106"/>
      <c r="H74" s="1107"/>
      <c r="I74" s="6" t="s">
        <v>59</v>
      </c>
      <c r="J74" s="8">
        <f>SUM('[1]1.КРО, нач, н-у, н-у, МН:15.нач, н-у, н-у, н-д'!E38)</f>
        <v>0</v>
      </c>
      <c r="K74" s="8">
        <f>SUM('[1]1.КРО, нач, н-у, н-у, МН:15.нач, н-у, н-у, н-д'!F38)</f>
        <v>0</v>
      </c>
      <c r="L74" s="8"/>
      <c r="U74" s="30">
        <v>0</v>
      </c>
      <c r="V74" s="30">
        <v>0</v>
      </c>
      <c r="W74" s="30"/>
    </row>
    <row r="75" spans="1:23" ht="30.75" customHeight="1">
      <c r="A75" s="1113">
        <v>2</v>
      </c>
      <c r="B75" s="1114" t="s">
        <v>484</v>
      </c>
      <c r="C75" s="1115"/>
      <c r="D75" s="1120" t="s">
        <v>270</v>
      </c>
      <c r="E75" s="1142"/>
      <c r="F75" s="1142"/>
      <c r="G75" s="1142"/>
      <c r="H75" s="1143"/>
      <c r="I75" s="4" t="s">
        <v>25</v>
      </c>
      <c r="J75" s="5">
        <f>IF(J77=0,0,ROUND(SUM(J78:J79)/J77*100,1))</f>
        <v>100</v>
      </c>
      <c r="K75" s="5">
        <f>IF(K77=0,0,ROUND(SUM(K78:K79)/J77*100,1))</f>
        <v>150</v>
      </c>
      <c r="L75" s="5">
        <f>IF(K75/J75*100&gt;100,100,K75/J75*100)</f>
        <v>100</v>
      </c>
      <c r="P75" s="113"/>
      <c r="Q75" s="113"/>
      <c r="U75" s="30">
        <v>0</v>
      </c>
      <c r="V75" s="30">
        <v>0</v>
      </c>
      <c r="W75" s="30"/>
    </row>
    <row r="76" spans="1:23" ht="29.25" customHeight="1">
      <c r="A76" s="1113"/>
      <c r="B76" s="1116"/>
      <c r="C76" s="1117"/>
      <c r="D76" s="1136" t="s">
        <v>403</v>
      </c>
      <c r="E76" s="1137"/>
      <c r="F76" s="1137"/>
      <c r="G76" s="1137"/>
      <c r="H76" s="1138"/>
      <c r="I76" s="500" t="s">
        <v>400</v>
      </c>
      <c r="J76" s="8">
        <f>SUM('[1]16.осн, адапт, ОВЗ, н-у:26.осн, н-у, н-у, н-д'!E35)</f>
        <v>1</v>
      </c>
      <c r="K76" s="8">
        <f>SUM('[1]16.осн, адапт, ОВЗ, н-у:26.осн, н-у, н-у, н-д'!F35)</f>
        <v>1</v>
      </c>
      <c r="L76" s="8"/>
      <c r="U76" s="649">
        <v>4</v>
      </c>
      <c r="V76" s="649">
        <v>3</v>
      </c>
      <c r="W76" s="649"/>
    </row>
    <row r="77" spans="1:23" ht="24" customHeight="1">
      <c r="A77" s="1113"/>
      <c r="B77" s="1116"/>
      <c r="C77" s="1117"/>
      <c r="D77" s="1139" t="s">
        <v>404</v>
      </c>
      <c r="E77" s="1140"/>
      <c r="F77" s="1140"/>
      <c r="G77" s="1140"/>
      <c r="H77" s="1141"/>
      <c r="I77" s="514" t="s">
        <v>402</v>
      </c>
      <c r="J77" s="515">
        <f>SUM(J78:J79)</f>
        <v>2</v>
      </c>
      <c r="K77" s="515">
        <f>SUM(K78:K79)</f>
        <v>3</v>
      </c>
      <c r="L77" s="633"/>
      <c r="U77" s="8">
        <v>4</v>
      </c>
      <c r="V77" s="8">
        <v>3</v>
      </c>
      <c r="W77" s="8"/>
    </row>
    <row r="78" spans="1:23" ht="18.75" customHeight="1">
      <c r="A78" s="1113"/>
      <c r="B78" s="1116"/>
      <c r="C78" s="1117"/>
      <c r="D78" s="1105" t="s">
        <v>397</v>
      </c>
      <c r="E78" s="1106"/>
      <c r="F78" s="1106"/>
      <c r="G78" s="1106"/>
      <c r="H78" s="1107"/>
      <c r="I78" s="6" t="s">
        <v>59</v>
      </c>
      <c r="J78" s="644">
        <f>SUM('[1]16.осн, адапт, ОВЗ, н-у:26.осн, н-у, н-у, н-д'!E37)</f>
        <v>2</v>
      </c>
      <c r="K78" s="8">
        <f>SUM('[1]16.осн, адапт, ОВЗ, н-у:26.осн, н-у, н-у, н-д'!F37)</f>
        <v>3</v>
      </c>
      <c r="L78" s="8"/>
      <c r="U78" s="8">
        <v>0</v>
      </c>
      <c r="V78" s="8">
        <v>0</v>
      </c>
      <c r="W78" s="8"/>
    </row>
    <row r="79" spans="1:23" ht="18.75" customHeight="1">
      <c r="A79" s="1113"/>
      <c r="B79" s="1118"/>
      <c r="C79" s="1119"/>
      <c r="D79" s="1105" t="s">
        <v>398</v>
      </c>
      <c r="E79" s="1106"/>
      <c r="F79" s="1106"/>
      <c r="G79" s="1106"/>
      <c r="H79" s="1107"/>
      <c r="I79" s="6" t="s">
        <v>59</v>
      </c>
      <c r="J79" s="8">
        <f>SUM('[1]16.осн, адапт, ОВЗ, н-у:26.осн, н-у, н-у, н-д'!E38)</f>
        <v>0</v>
      </c>
      <c r="K79" s="8">
        <f>SUM('[1]16.осн, адапт, ОВЗ, н-у:26.осн, н-у, н-у, н-д'!F38)</f>
        <v>0</v>
      </c>
      <c r="L79" s="8"/>
      <c r="U79" s="8">
        <v>0</v>
      </c>
      <c r="V79" s="8">
        <v>0</v>
      </c>
      <c r="W79" s="649"/>
    </row>
    <row r="80" spans="1:23" ht="30.75" customHeight="1">
      <c r="A80" s="1113">
        <v>3</v>
      </c>
      <c r="B80" s="1114" t="s">
        <v>485</v>
      </c>
      <c r="C80" s="1115"/>
      <c r="D80" s="1120" t="s">
        <v>270</v>
      </c>
      <c r="E80" s="1121"/>
      <c r="F80" s="1121"/>
      <c r="G80" s="1121"/>
      <c r="H80" s="1122"/>
      <c r="I80" s="4" t="s">
        <v>25</v>
      </c>
      <c r="J80" s="5">
        <f>IF(J82=0,0,ROUND(SUM(J83:J84)/J82*100,1))</f>
        <v>100</v>
      </c>
      <c r="K80" s="5">
        <f>IF(K82=0,0,ROUND(SUM(K83:K84)/J82*100,1))</f>
        <v>150</v>
      </c>
      <c r="L80" s="5">
        <f>IF(K80/J80*100&gt;100,100,K80/J80*100)</f>
        <v>100</v>
      </c>
      <c r="P80" s="113"/>
      <c r="Q80" s="113"/>
      <c r="U80" s="8">
        <v>0</v>
      </c>
      <c r="V80" s="8">
        <v>0</v>
      </c>
      <c r="W80" s="8"/>
    </row>
    <row r="81" spans="1:23" ht="27.75" customHeight="1">
      <c r="A81" s="1113"/>
      <c r="B81" s="1116"/>
      <c r="C81" s="1117"/>
      <c r="D81" s="1136" t="s">
        <v>405</v>
      </c>
      <c r="E81" s="1137"/>
      <c r="F81" s="1137"/>
      <c r="G81" s="1137"/>
      <c r="H81" s="1138"/>
      <c r="I81" s="500" t="s">
        <v>400</v>
      </c>
      <c r="J81" s="8">
        <f>SUM('[1]27.сред, адап, ОВЗ, н-у:38.сред, н-у,н-у,ЗАОЧ'!E35)</f>
        <v>1</v>
      </c>
      <c r="K81" s="8">
        <f>SUM('[1]27.сред, адап, ОВЗ, н-у:38.сред, н-у,н-у,ЗАОЧ'!F35)</f>
        <v>1</v>
      </c>
      <c r="L81" s="8"/>
      <c r="U81" s="5">
        <f>IF(U87=0,0,ROUND(SUM(U88:U91)/U87*100,1))</f>
        <v>100</v>
      </c>
      <c r="V81" s="5">
        <f>IF(V87=0,0,ROUND(SUM(V88:V91)/U87*100,1))</f>
        <v>75</v>
      </c>
      <c r="W81" s="5">
        <f>IF(V81/U81*100&gt;100,100,V81/U81*100)</f>
        <v>75</v>
      </c>
    </row>
    <row r="82" spans="1:23" ht="30.75" customHeight="1">
      <c r="A82" s="1113"/>
      <c r="B82" s="1116"/>
      <c r="C82" s="1117"/>
      <c r="D82" s="1139" t="s">
        <v>406</v>
      </c>
      <c r="E82" s="1140"/>
      <c r="F82" s="1140"/>
      <c r="G82" s="1140"/>
      <c r="H82" s="1141"/>
      <c r="I82" s="514" t="s">
        <v>402</v>
      </c>
      <c r="J82" s="515">
        <f>SUM(J83:J84)</f>
        <v>2</v>
      </c>
      <c r="K82" s="515">
        <f>SUM(K83:K84)</f>
        <v>3</v>
      </c>
      <c r="L82" s="633"/>
      <c r="U82" s="649">
        <f>SUM(U83:U86)</f>
        <v>2</v>
      </c>
      <c r="V82" s="649">
        <f>SUM(V83:V86)</f>
        <v>1</v>
      </c>
      <c r="W82" s="649"/>
    </row>
    <row r="83" spans="1:23" ht="20.25" customHeight="1">
      <c r="A83" s="1113"/>
      <c r="B83" s="1116"/>
      <c r="C83" s="1117"/>
      <c r="D83" s="1105" t="s">
        <v>397</v>
      </c>
      <c r="E83" s="1106"/>
      <c r="F83" s="1106"/>
      <c r="G83" s="1106"/>
      <c r="H83" s="1107"/>
      <c r="I83" s="6" t="s">
        <v>59</v>
      </c>
      <c r="J83" s="8">
        <f>SUM('[1]27.сред, адап, ОВЗ, н-у:38.сред, н-у,н-у,ЗАОЧ'!E37)</f>
        <v>2</v>
      </c>
      <c r="K83" s="8">
        <f>SUM('[1]27.сред, адап, ОВЗ, н-у:38.сред, н-у,н-у,ЗАОЧ'!F37)</f>
        <v>3</v>
      </c>
      <c r="L83" s="8"/>
      <c r="U83" s="8">
        <v>2</v>
      </c>
      <c r="V83" s="8">
        <v>1</v>
      </c>
      <c r="W83" s="8"/>
    </row>
    <row r="84" spans="1:23" ht="20.25" customHeight="1">
      <c r="A84" s="1113"/>
      <c r="B84" s="1118"/>
      <c r="C84" s="1119"/>
      <c r="D84" s="1105" t="s">
        <v>398</v>
      </c>
      <c r="E84" s="1106"/>
      <c r="F84" s="1106"/>
      <c r="G84" s="1106"/>
      <c r="H84" s="1107"/>
      <c r="I84" s="6" t="s">
        <v>59</v>
      </c>
      <c r="J84" s="8">
        <f>SUM('[1]27.сред, адап, ОВЗ, н-у:38.сред, н-у,н-у,ЗАОЧ'!E38)</f>
        <v>0</v>
      </c>
      <c r="K84" s="8">
        <f>SUM('[1]27.сред, адап, ОВЗ, н-у:38.сред, н-у,н-у,ЗАОЧ'!F38)</f>
        <v>0</v>
      </c>
      <c r="L84" s="8"/>
      <c r="U84" s="30">
        <v>0</v>
      </c>
      <c r="V84" s="30">
        <v>0</v>
      </c>
      <c r="W84" s="30"/>
    </row>
    <row r="85" spans="1:23" ht="15.75">
      <c r="U85" s="30">
        <v>0</v>
      </c>
      <c r="V85" s="30">
        <v>0</v>
      </c>
      <c r="W85" s="30"/>
    </row>
    <row r="86" spans="1:23" ht="15.75">
      <c r="U86" s="30">
        <v>0</v>
      </c>
      <c r="V86" s="30">
        <v>0</v>
      </c>
      <c r="W86" s="30"/>
    </row>
    <row r="87" spans="1:23" ht="25.5" customHeight="1">
      <c r="A87" s="1123" t="s">
        <v>486</v>
      </c>
      <c r="B87" s="1123"/>
      <c r="C87" s="1123"/>
      <c r="D87" s="1123"/>
      <c r="E87" s="1123"/>
      <c r="F87" s="1123"/>
      <c r="G87" s="1123"/>
      <c r="H87" s="1123"/>
      <c r="I87" s="1123"/>
      <c r="J87" s="1123"/>
      <c r="K87" s="1123"/>
      <c r="L87" s="1123"/>
      <c r="U87" s="649">
        <v>4</v>
      </c>
      <c r="V87" s="649">
        <v>3</v>
      </c>
      <c r="W87" s="649"/>
    </row>
    <row r="88" spans="1:23">
      <c r="A88" s="1124" t="s">
        <v>0</v>
      </c>
      <c r="B88" s="1127" t="s">
        <v>21</v>
      </c>
      <c r="C88" s="1128"/>
      <c r="D88" s="1113"/>
      <c r="E88" s="1113"/>
      <c r="F88" s="1113"/>
      <c r="G88" s="1113"/>
      <c r="H88" s="1113"/>
      <c r="I88" s="1133"/>
      <c r="J88" s="1133"/>
      <c r="K88" s="73"/>
      <c r="L88" s="73"/>
      <c r="U88" s="8">
        <v>4</v>
      </c>
      <c r="V88" s="8">
        <v>3</v>
      </c>
      <c r="W88" s="8"/>
    </row>
    <row r="89" spans="1:23" ht="45">
      <c r="A89" s="1125"/>
      <c r="B89" s="1129"/>
      <c r="C89" s="1130"/>
      <c r="D89" s="1134" t="s">
        <v>12</v>
      </c>
      <c r="E89" s="1134"/>
      <c r="F89" s="1134"/>
      <c r="G89" s="1134"/>
      <c r="H89" s="1134"/>
      <c r="I89" s="648" t="s">
        <v>13</v>
      </c>
      <c r="J89" s="648" t="s">
        <v>14</v>
      </c>
      <c r="K89" s="632" t="s">
        <v>15</v>
      </c>
      <c r="L89" s="632" t="s">
        <v>466</v>
      </c>
      <c r="P89" s="112"/>
      <c r="Q89" s="112"/>
      <c r="U89" s="8">
        <v>0</v>
      </c>
      <c r="V89" s="8">
        <v>0</v>
      </c>
      <c r="W89" s="8"/>
    </row>
    <row r="90" spans="1:23" ht="27" customHeight="1">
      <c r="A90" s="1126"/>
      <c r="B90" s="1131"/>
      <c r="C90" s="1132"/>
      <c r="D90" s="1135" t="s">
        <v>24</v>
      </c>
      <c r="E90" s="1135"/>
      <c r="F90" s="1135"/>
      <c r="G90" s="1135"/>
      <c r="H90" s="1135"/>
      <c r="I90" s="73"/>
      <c r="J90" s="3" t="s">
        <v>16</v>
      </c>
      <c r="K90" s="3" t="s">
        <v>17</v>
      </c>
      <c r="L90" s="73"/>
      <c r="U90" s="8">
        <v>0</v>
      </c>
      <c r="V90" s="8">
        <v>0</v>
      </c>
      <c r="W90" s="649"/>
    </row>
    <row r="91" spans="1:23">
      <c r="A91" s="647">
        <v>1</v>
      </c>
      <c r="B91" s="1108">
        <v>2</v>
      </c>
      <c r="C91" s="1109"/>
      <c r="D91" s="1110">
        <v>3</v>
      </c>
      <c r="E91" s="1111"/>
      <c r="F91" s="1111"/>
      <c r="G91" s="1111"/>
      <c r="H91" s="1112"/>
      <c r="I91" s="647">
        <v>4</v>
      </c>
      <c r="J91" s="647">
        <v>5</v>
      </c>
      <c r="K91" s="647">
        <v>6</v>
      </c>
      <c r="L91" s="647">
        <v>7</v>
      </c>
      <c r="U91" s="8">
        <v>0</v>
      </c>
      <c r="V91" s="8">
        <v>0</v>
      </c>
      <c r="W91" s="8"/>
    </row>
    <row r="92" spans="1:23" ht="30.75" customHeight="1">
      <c r="A92" s="1113">
        <v>1</v>
      </c>
      <c r="B92" s="1114" t="s">
        <v>490</v>
      </c>
      <c r="C92" s="1115"/>
      <c r="D92" s="1120" t="s">
        <v>487</v>
      </c>
      <c r="E92" s="1121"/>
      <c r="F92" s="1121"/>
      <c r="G92" s="1121"/>
      <c r="H92" s="1122"/>
      <c r="I92" s="4" t="s">
        <v>25</v>
      </c>
      <c r="J92" s="5">
        <f>IF(J94=0,0,ROUND(J93/J94*100,1))</f>
        <v>73.400000000000006</v>
      </c>
      <c r="K92" s="5">
        <f>IF(K94=0,0,ROUND(K93/K94*100,1))</f>
        <v>60.9</v>
      </c>
      <c r="L92" s="5">
        <f>IF(K92/J92*100&gt;100,100,K92/J92*100)</f>
        <v>82.970027247956395</v>
      </c>
      <c r="P92" s="113"/>
      <c r="Q92" s="113"/>
      <c r="R92" s="5">
        <f>IF(R94=0,0,ROUND(R93/R94*100,1))</f>
        <v>74</v>
      </c>
      <c r="S92" s="5">
        <f>IF(S94=0,0,ROUND(S93/S94*100,1))</f>
        <v>77.599999999999994</v>
      </c>
      <c r="T92" s="5">
        <f>IF(S92/R92*100&gt;100,100,S92/R92*100)</f>
        <v>100</v>
      </c>
      <c r="U92" s="5">
        <f>IF(U98=0,0,ROUND(SUM(U99:U102)/U98*100,1))</f>
        <v>100</v>
      </c>
      <c r="V92" s="5">
        <f>IF(V98=0,0,ROUND(SUM(V99:V102)/U98*100,1))</f>
        <v>75</v>
      </c>
      <c r="W92" s="5">
        <f>IF(V92/U92*100&gt;100,100,V92/U92*100)</f>
        <v>75</v>
      </c>
    </row>
    <row r="93" spans="1:23" ht="30.75" customHeight="1">
      <c r="A93" s="1113"/>
      <c r="B93" s="1116"/>
      <c r="C93" s="1117"/>
      <c r="D93" s="1105" t="s">
        <v>445</v>
      </c>
      <c r="E93" s="1106"/>
      <c r="F93" s="1106"/>
      <c r="G93" s="1106"/>
      <c r="H93" s="1107"/>
      <c r="I93" s="6" t="s">
        <v>18</v>
      </c>
      <c r="J93" s="8">
        <f>SUM('[1]39.доп, тех :44.доп соц-гуманит'!E25)</f>
        <v>1162.77</v>
      </c>
      <c r="K93" s="8">
        <f>SUM('[1]39.доп, тех :44.доп соц-гуманит'!F25)</f>
        <v>1139.1666666666667</v>
      </c>
      <c r="L93" s="8"/>
      <c r="R93" s="8">
        <v>1156</v>
      </c>
      <c r="S93" s="650">
        <v>1200</v>
      </c>
      <c r="T93" s="8"/>
      <c r="U93" s="649">
        <v>1</v>
      </c>
      <c r="V93" s="649">
        <f>SUM(V94:V97)</f>
        <v>1</v>
      </c>
      <c r="W93" s="649"/>
    </row>
    <row r="94" spans="1:23" ht="30.75" customHeight="1">
      <c r="A94" s="1113"/>
      <c r="B94" s="1118"/>
      <c r="C94" s="1119"/>
      <c r="D94" s="1105" t="s">
        <v>446</v>
      </c>
      <c r="E94" s="1106"/>
      <c r="F94" s="1106"/>
      <c r="G94" s="1106"/>
      <c r="H94" s="1107"/>
      <c r="I94" s="6" t="s">
        <v>18</v>
      </c>
      <c r="J94" s="8">
        <f>C13+G13+K13</f>
        <v>1584</v>
      </c>
      <c r="K94" s="8">
        <f>E13+I13+M13</f>
        <v>1871</v>
      </c>
      <c r="L94" s="8"/>
      <c r="R94" s="8">
        <v>1563</v>
      </c>
      <c r="S94" s="8">
        <v>1547</v>
      </c>
      <c r="T94" s="8"/>
      <c r="U94" s="8">
        <v>2</v>
      </c>
      <c r="V94" s="8">
        <v>1</v>
      </c>
      <c r="W94" s="8"/>
    </row>
    <row r="95" spans="1:23" ht="15.75">
      <c r="U95" s="30">
        <v>0</v>
      </c>
      <c r="V95" s="30">
        <v>0</v>
      </c>
      <c r="W95" s="30"/>
    </row>
    <row r="96" spans="1:23" ht="15.75">
      <c r="U96" s="30">
        <v>0</v>
      </c>
      <c r="V96" s="30">
        <v>0</v>
      </c>
      <c r="W96" s="30"/>
    </row>
    <row r="97" spans="21:23" ht="15.75">
      <c r="U97" s="30">
        <v>0</v>
      </c>
      <c r="V97" s="30">
        <v>0</v>
      </c>
      <c r="W97" s="30"/>
    </row>
    <row r="98" spans="21:23">
      <c r="U98" s="649">
        <v>4</v>
      </c>
      <c r="V98" s="649">
        <v>3</v>
      </c>
      <c r="W98" s="649"/>
    </row>
    <row r="99" spans="21:23">
      <c r="U99" s="8">
        <v>4</v>
      </c>
      <c r="V99" s="8">
        <v>3</v>
      </c>
      <c r="W99" s="8"/>
    </row>
  </sheetData>
  <mergeCells count="117">
    <mergeCell ref="N2:Q2"/>
    <mergeCell ref="J2:M2"/>
    <mergeCell ref="C1:Q1"/>
    <mergeCell ref="A25:A27"/>
    <mergeCell ref="B25:C27"/>
    <mergeCell ref="D25:H25"/>
    <mergeCell ref="D26:H26"/>
    <mergeCell ref="D27:H27"/>
    <mergeCell ref="A28:A30"/>
    <mergeCell ref="B28:C30"/>
    <mergeCell ref="A1:A3"/>
    <mergeCell ref="A18:A20"/>
    <mergeCell ref="B18:C20"/>
    <mergeCell ref="D20:H20"/>
    <mergeCell ref="B2:E2"/>
    <mergeCell ref="F2:I2"/>
    <mergeCell ref="D21:H21"/>
    <mergeCell ref="D22:H22"/>
    <mergeCell ref="D23:H23"/>
    <mergeCell ref="D24:H24"/>
    <mergeCell ref="A17:L17"/>
    <mergeCell ref="D18:J18"/>
    <mergeCell ref="D19:H19"/>
    <mergeCell ref="B21:C21"/>
    <mergeCell ref="A22:A24"/>
    <mergeCell ref="B22:C24"/>
    <mergeCell ref="B53:C53"/>
    <mergeCell ref="D53:H53"/>
    <mergeCell ref="A54:A56"/>
    <mergeCell ref="B54:C56"/>
    <mergeCell ref="D54:H54"/>
    <mergeCell ref="D55:H55"/>
    <mergeCell ref="D56:H56"/>
    <mergeCell ref="D28:H28"/>
    <mergeCell ref="D29:H29"/>
    <mergeCell ref="D30:H30"/>
    <mergeCell ref="A49:L49"/>
    <mergeCell ref="A50:A52"/>
    <mergeCell ref="B50:C52"/>
    <mergeCell ref="D50:J50"/>
    <mergeCell ref="D51:H51"/>
    <mergeCell ref="D52:H52"/>
    <mergeCell ref="A33:L33"/>
    <mergeCell ref="A34:A36"/>
    <mergeCell ref="B34:C36"/>
    <mergeCell ref="D34:J34"/>
    <mergeCell ref="D35:H35"/>
    <mergeCell ref="D36:H36"/>
    <mergeCell ref="B37:C37"/>
    <mergeCell ref="A60:A62"/>
    <mergeCell ref="B60:C62"/>
    <mergeCell ref="D60:H60"/>
    <mergeCell ref="D61:H61"/>
    <mergeCell ref="D62:H62"/>
    <mergeCell ref="A57:A59"/>
    <mergeCell ref="B57:C59"/>
    <mergeCell ref="D57:H57"/>
    <mergeCell ref="D58:H58"/>
    <mergeCell ref="D59:H59"/>
    <mergeCell ref="D37:H37"/>
    <mergeCell ref="A38:A40"/>
    <mergeCell ref="B38:C40"/>
    <mergeCell ref="D38:H38"/>
    <mergeCell ref="D39:H39"/>
    <mergeCell ref="D40:H40"/>
    <mergeCell ref="A44:A46"/>
    <mergeCell ref="B44:C46"/>
    <mergeCell ref="D44:H44"/>
    <mergeCell ref="D45:H45"/>
    <mergeCell ref="D46:H46"/>
    <mergeCell ref="A41:A43"/>
    <mergeCell ref="B41:C43"/>
    <mergeCell ref="A65:L65"/>
    <mergeCell ref="A66:A68"/>
    <mergeCell ref="B66:C68"/>
    <mergeCell ref="D66:J66"/>
    <mergeCell ref="D67:H67"/>
    <mergeCell ref="D68:H68"/>
    <mergeCell ref="B69:C69"/>
    <mergeCell ref="D69:H69"/>
    <mergeCell ref="A70:A74"/>
    <mergeCell ref="B70:C74"/>
    <mergeCell ref="B75:C79"/>
    <mergeCell ref="D75:H75"/>
    <mergeCell ref="D76:H76"/>
    <mergeCell ref="D79:H79"/>
    <mergeCell ref="D77:H77"/>
    <mergeCell ref="D78:H78"/>
    <mergeCell ref="D70:H70"/>
    <mergeCell ref="D71:H71"/>
    <mergeCell ref="D74:H74"/>
    <mergeCell ref="D72:H72"/>
    <mergeCell ref="D73:H73"/>
    <mergeCell ref="D41:H41"/>
    <mergeCell ref="D42:H42"/>
    <mergeCell ref="D43:H43"/>
    <mergeCell ref="B91:C91"/>
    <mergeCell ref="D91:H91"/>
    <mergeCell ref="A92:A94"/>
    <mergeCell ref="B92:C94"/>
    <mergeCell ref="D92:H92"/>
    <mergeCell ref="D93:H93"/>
    <mergeCell ref="D94:H94"/>
    <mergeCell ref="A87:L87"/>
    <mergeCell ref="A88:A90"/>
    <mergeCell ref="B88:C90"/>
    <mergeCell ref="D88:J88"/>
    <mergeCell ref="D89:H89"/>
    <mergeCell ref="D90:H90"/>
    <mergeCell ref="A80:A84"/>
    <mergeCell ref="B80:C84"/>
    <mergeCell ref="D80:H80"/>
    <mergeCell ref="D81:H81"/>
    <mergeCell ref="D84:H84"/>
    <mergeCell ref="D82:H82"/>
    <mergeCell ref="D83:H83"/>
    <mergeCell ref="A75:A79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31" max="16" man="1"/>
  </rowBreaks>
</worksheet>
</file>

<file path=xl/worksheets/sheet5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59</vt:i4>
      </vt:variant>
      <vt:variant>
        <vt:lpstr>Именованные диапазоны</vt:lpstr>
      </vt:variant>
      <vt:variant>
        <vt:i4>66</vt:i4>
      </vt:variant>
    </vt:vector>
  </HeadingPairs>
  <TitlesOfParts>
    <vt:vector size="125" baseType="lpstr">
      <vt:lpstr>1.КРО, нач, н-у, н-у, МН</vt:lpstr>
      <vt:lpstr>2.КРО, нач, н-у, н-у, ОДА</vt:lpstr>
      <vt:lpstr>3.КРО, нач, н-у, н-у, ПР</vt:lpstr>
      <vt:lpstr>4.КРО, нач, н-у, н-у, ТНР</vt:lpstr>
      <vt:lpstr>5.нач, адапт, ОВЗ, н-у</vt:lpstr>
      <vt:lpstr>6.нач, адапт, ОВЗ, н-д</vt:lpstr>
      <vt:lpstr>7.нач, адапт, инв, н-у</vt:lpstr>
      <vt:lpstr>8.нач, адапт, инв, н-д</vt:lpstr>
      <vt:lpstr>9.нач, угл, н-у, н-у</vt:lpstr>
      <vt:lpstr>10.нач, угл, инв, н-у</vt:lpstr>
      <vt:lpstr>11.нач, н-у, инв, н-д</vt:lpstr>
      <vt:lpstr>12.нач, н-у, инв, н-у</vt:lpstr>
      <vt:lpstr>13.нач, н-у, н-у, н-у</vt:lpstr>
      <vt:lpstr>14.нач, н-у, н-у, мед</vt:lpstr>
      <vt:lpstr>15.нач, н-у, н-у, н-д</vt:lpstr>
      <vt:lpstr>СВОД_НАЧ</vt:lpstr>
      <vt:lpstr>16.осн, адапт, ОВЗ, н-у</vt:lpstr>
      <vt:lpstr>17.осн, адапт, ОВЗ, н-д</vt:lpstr>
      <vt:lpstr>18.осн, адапт, инв, н-д</vt:lpstr>
      <vt:lpstr>19.осн, адапт, инв, н-у</vt:lpstr>
      <vt:lpstr>20.осн, угл, н-у, н-у </vt:lpstr>
      <vt:lpstr>21.осн, угл, инв, н-у</vt:lpstr>
      <vt:lpstr>22.осн, н-у, инв, н-д</vt:lpstr>
      <vt:lpstr>23.осн, н-у, инв, н-у</vt:lpstr>
      <vt:lpstr>24.осн, н-у, н-у, н-у </vt:lpstr>
      <vt:lpstr>25.осн, н-у, н-у, мед</vt:lpstr>
      <vt:lpstr>26.осн, н-у, н-у, н-д</vt:lpstr>
      <vt:lpstr>СВОД_ОСН</vt:lpstr>
      <vt:lpstr>27.сред, адап, ОВЗ, н-у</vt:lpstr>
      <vt:lpstr>28.сред, адап, ОВЗ, н-д</vt:lpstr>
      <vt:lpstr>29.сред, адап, инв, н-у</vt:lpstr>
      <vt:lpstr>30.сред, адап, инв, н-д</vt:lpstr>
      <vt:lpstr>31.сред, угл, н-у, н-у</vt:lpstr>
      <vt:lpstr>32.сред, угл, инв, н-у</vt:lpstr>
      <vt:lpstr>33.сред, н-у, инв, н-у</vt:lpstr>
      <vt:lpstr>34.сред, н-у, инв, н-д</vt:lpstr>
      <vt:lpstr>35.сред, н-у,н-у,н-у</vt:lpstr>
      <vt:lpstr>36.сред, н-у, н-у, мед</vt:lpstr>
      <vt:lpstr>37.сред, н-у, н-у, н-д</vt:lpstr>
      <vt:lpstr>38.сред, н-у,н-у,ЗАОЧ</vt:lpstr>
      <vt:lpstr>СВОД_СРЕД</vt:lpstr>
      <vt:lpstr>39.доп, тех </vt:lpstr>
      <vt:lpstr>40.доп, естест</vt:lpstr>
      <vt:lpstr>41.доп физкульт.</vt:lpstr>
      <vt:lpstr>42.доп, худож</vt:lpstr>
      <vt:lpstr>43.доп, турист</vt:lpstr>
      <vt:lpstr>44.доп соц-гуманит</vt:lpstr>
      <vt:lpstr>45.доп, н-у, НЕТ</vt:lpstr>
      <vt:lpstr>46.Предост.пит.НОО</vt:lpstr>
      <vt:lpstr>47.Предост.пит.ООО</vt:lpstr>
      <vt:lpstr>48.Предост.пит.СОО</vt:lpstr>
      <vt:lpstr>49.Содерж.детей (ОВЗ)</vt:lpstr>
      <vt:lpstr>50.Содерж.детей (н-у)</vt:lpstr>
      <vt:lpstr>51.Организ.отдыха (СШ)</vt:lpstr>
      <vt:lpstr>52.Организ.отдыха (ЛОЛ)</vt:lpstr>
      <vt:lpstr>Оценка</vt:lpstr>
      <vt:lpstr>Отчет</vt:lpstr>
      <vt:lpstr>Сверка для ГУО</vt:lpstr>
      <vt:lpstr>Лист1</vt:lpstr>
      <vt:lpstr>'51.Организ.отдыха (СШ)'!__xlnm_Print_Area</vt:lpstr>
      <vt:lpstr>'52.Организ.отдыха (ЛОЛ)'!__xlnm_Print_Area</vt:lpstr>
      <vt:lpstr>'51.Организ.отдыха (СШ)'!__xlnm_Print_Area_0</vt:lpstr>
      <vt:lpstr>'52.Организ.отдыха (ЛОЛ)'!__xlnm_Print_Area_0</vt:lpstr>
      <vt:lpstr>'51.Организ.отдыха (СШ)'!__xlnm_Print_Area_0_0</vt:lpstr>
      <vt:lpstr>'52.Организ.отдыха (ЛОЛ)'!__xlnm_Print_Area_0_0</vt:lpstr>
      <vt:lpstr>'1.КРО, нач, н-у, н-у, МН'!Область_печати</vt:lpstr>
      <vt:lpstr>'10.нач, угл, инв, н-у'!Область_печати</vt:lpstr>
      <vt:lpstr>'11.нач, н-у, инв, н-д'!Область_печати</vt:lpstr>
      <vt:lpstr>'12.нач, н-у, инв, н-у'!Область_печати</vt:lpstr>
      <vt:lpstr>'13.нач, н-у, н-у, н-у'!Область_печати</vt:lpstr>
      <vt:lpstr>'14.нач, н-у, н-у, мед'!Область_печати</vt:lpstr>
      <vt:lpstr>'15.нач, н-у, н-у, н-д'!Область_печати</vt:lpstr>
      <vt:lpstr>'16.осн, адапт, ОВЗ, н-у'!Область_печати</vt:lpstr>
      <vt:lpstr>'17.осн, адапт, ОВЗ, н-д'!Область_печати</vt:lpstr>
      <vt:lpstr>'18.осн, адапт, инв, н-д'!Область_печати</vt:lpstr>
      <vt:lpstr>'19.осн, адапт, инв, н-у'!Область_печати</vt:lpstr>
      <vt:lpstr>'2.КРО, нач, н-у, н-у, ОДА'!Область_печати</vt:lpstr>
      <vt:lpstr>'20.осн, угл, н-у, н-у '!Область_печати</vt:lpstr>
      <vt:lpstr>'21.осн, угл, инв, н-у'!Область_печати</vt:lpstr>
      <vt:lpstr>'22.осн, н-у, инв, н-д'!Область_печати</vt:lpstr>
      <vt:lpstr>'23.осн, н-у, инв, н-у'!Область_печати</vt:lpstr>
      <vt:lpstr>'24.осн, н-у, н-у, н-у '!Область_печати</vt:lpstr>
      <vt:lpstr>'25.осн, н-у, н-у, мед'!Область_печати</vt:lpstr>
      <vt:lpstr>'26.осн, н-у, н-у, н-д'!Область_печати</vt:lpstr>
      <vt:lpstr>'27.сред, адап, ОВЗ, н-у'!Область_печати</vt:lpstr>
      <vt:lpstr>'28.сред, адап, ОВЗ, н-д'!Область_печати</vt:lpstr>
      <vt:lpstr>'29.сред, адап, инв, н-у'!Область_печати</vt:lpstr>
      <vt:lpstr>'3.КРО, нач, н-у, н-у, ПР'!Область_печати</vt:lpstr>
      <vt:lpstr>'30.сред, адап, инв, н-д'!Область_печати</vt:lpstr>
      <vt:lpstr>'31.сред, угл, н-у, н-у'!Область_печати</vt:lpstr>
      <vt:lpstr>'32.сред, угл, инв, н-у'!Область_печати</vt:lpstr>
      <vt:lpstr>'33.сред, н-у, инв, н-у'!Область_печати</vt:lpstr>
      <vt:lpstr>'34.сред, н-у, инв, н-д'!Область_печати</vt:lpstr>
      <vt:lpstr>'35.сред, н-у,н-у,н-у'!Область_печати</vt:lpstr>
      <vt:lpstr>'36.сред, н-у, н-у, мед'!Область_печати</vt:lpstr>
      <vt:lpstr>'37.сред, н-у, н-у, н-д'!Область_печати</vt:lpstr>
      <vt:lpstr>'38.сред, н-у,н-у,ЗАОЧ'!Область_печати</vt:lpstr>
      <vt:lpstr>'39.доп, тех '!Область_печати</vt:lpstr>
      <vt:lpstr>'4.КРО, нач, н-у, н-у, ТНР'!Область_печати</vt:lpstr>
      <vt:lpstr>'40.доп, естест'!Область_печати</vt:lpstr>
      <vt:lpstr>'41.доп физкульт.'!Область_печати</vt:lpstr>
      <vt:lpstr>'42.доп, худож'!Область_печати</vt:lpstr>
      <vt:lpstr>'43.доп, турист'!Область_печати</vt:lpstr>
      <vt:lpstr>'44.доп соц-гуманит'!Область_печати</vt:lpstr>
      <vt:lpstr>'45.доп, н-у, НЕТ'!Область_печати</vt:lpstr>
      <vt:lpstr>'46.Предост.пит.НОО'!Область_печати</vt:lpstr>
      <vt:lpstr>'47.Предост.пит.ООО'!Область_печати</vt:lpstr>
      <vt:lpstr>'48.Предост.пит.СОО'!Область_печати</vt:lpstr>
      <vt:lpstr>'49.Содерж.детей (ОВЗ)'!Область_печати</vt:lpstr>
      <vt:lpstr>'5.нач, адапт, ОВЗ, н-у'!Область_печати</vt:lpstr>
      <vt:lpstr>'50.Содерж.детей (н-у)'!Область_печати</vt:lpstr>
      <vt:lpstr>'51.Организ.отдыха (СШ)'!Область_печати</vt:lpstr>
      <vt:lpstr>'52.Организ.отдыха (ЛОЛ)'!Область_печати</vt:lpstr>
      <vt:lpstr>'6.нач, адапт, ОВЗ, н-д'!Область_печати</vt:lpstr>
      <vt:lpstr>'7.нач, адапт, инв, н-у'!Область_печати</vt:lpstr>
      <vt:lpstr>'8.нач, адапт, инв, н-д'!Область_печати</vt:lpstr>
      <vt:lpstr>'9.нач, угл, н-у, н-у'!Область_печати</vt:lpstr>
      <vt:lpstr>Отчет!Область_печати</vt:lpstr>
      <vt:lpstr>Оценка!Область_печати</vt:lpstr>
      <vt:lpstr>'Сверка для ГУО'!Область_печати</vt:lpstr>
      <vt:lpstr>СВОД_НАЧ!Область_печати</vt:lpstr>
      <vt:lpstr>СВОД_ОСН!Область_печати</vt:lpstr>
      <vt:lpstr>СВОД_СРЕД!Область_печати</vt:lpstr>
      <vt:lpstr>'51.Организ.отдыха (СШ)'!сш3</vt:lpstr>
      <vt:lpstr>'52.Организ.отдыха (ЛОЛ)'!сш3</vt:lpstr>
    </vt:vector>
  </TitlesOfParts>
  <Company>Администрация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Golub_tv</dc:creator>
  <cp:lastModifiedBy>econsov6</cp:lastModifiedBy>
  <cp:lastPrinted>2022-03-05T03:40:07Z</cp:lastPrinted>
  <dcterms:created xsi:type="dcterms:W3CDTF">2016-09-28T01:54:45Z</dcterms:created>
  <dcterms:modified xsi:type="dcterms:W3CDTF">2023-10-25T02:40:55Z</dcterms:modified>
</cp:coreProperties>
</file>